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xml"/>
  <Override PartName="/xl/charts/chart2.xml" ContentType="application/vnd.openxmlformats-officedocument.drawingml.chart+xml"/>
  <Override PartName="/xl/theme/themeOverride1.xml" ContentType="application/vnd.openxmlformats-officedocument.themeOverride+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H:\riskamp\Examples\"/>
    </mc:Choice>
  </mc:AlternateContent>
  <bookViews>
    <workbookView xWindow="0" yWindow="0" windowWidth="18765" windowHeight="8505"/>
  </bookViews>
  <sheets>
    <sheet name="Welcome" sheetId="2" r:id="rId1"/>
    <sheet name="Page 2" sheetId="3" r:id="rId2"/>
    <sheet name="Page 3" sheetId="4" r:id="rId3"/>
    <sheet name="Page 4" sheetId="5" r:id="rId4"/>
    <sheet name="Page 5" sheetId="6" r:id="rId5"/>
    <sheet name="Page 6" sheetId="7" r:id="rId6"/>
    <sheet name="Page 7 " sheetId="8" r:id="rId7"/>
    <sheet name="RiskAMPChartData" sheetId="12" state="veryHidden" r:id="rId8"/>
    <sheet name="Page 8" sheetId="11" r:id="rId9"/>
    <sheet name="Page 9" sheetId="10" r:id="rId10"/>
    <sheet name="Page  10" sheetId="13" r:id="rId11"/>
    <sheet name="Page  11" sheetId="14" r:id="rId12"/>
    <sheet name="Page  12" sheetId="15" r:id="rId13"/>
    <sheet name="Page  13" sheetId="17" r:id="rId14"/>
    <sheet name="Page  14" sheetId="18" r:id="rId15"/>
    <sheet name="Page  15" sheetId="19" r:id="rId16"/>
    <sheet name="Page  16" sheetId="20" r:id="rId17"/>
    <sheet name="Page  17" sheetId="21" r:id="rId18"/>
    <sheet name="Page  18" sheetId="22" r:id="rId19"/>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 i="19" l="1"/>
  <c r="I4" i="19" s="1"/>
  <c r="I5" i="19" s="1"/>
  <c r="I6" i="19" s="1"/>
  <c r="I7" i="19" s="1"/>
  <c r="I8" i="19" s="1"/>
  <c r="I9" i="19" s="1"/>
  <c r="I10" i="19" s="1"/>
  <c r="I11" i="19" s="1"/>
  <c r="I12" i="19" s="1"/>
  <c r="I13" i="19" s="1"/>
  <c r="I14" i="19" s="1"/>
  <c r="I15" i="19" s="1"/>
  <c r="I16" i="19" s="1"/>
  <c r="I17" i="19" s="1"/>
  <c r="I18" i="19" s="1"/>
  <c r="M15" i="17"/>
  <c r="M12" i="17"/>
  <c r="M14" i="17"/>
  <c r="M13" i="17"/>
  <c r="M12" i="15"/>
  <c r="M15" i="15"/>
  <c r="M14" i="15"/>
  <c r="M13" i="15"/>
  <c r="K18" i="8"/>
  <c r="J7" i="5"/>
  <c r="K6" i="11"/>
  <c r="D1" i="12"/>
  <c r="K9" i="8"/>
  <c r="J5" i="5"/>
  <c r="K15" i="11"/>
  <c r="D5" i="12"/>
  <c r="D8" i="12"/>
  <c r="D14" i="12"/>
  <c r="N12" i="6"/>
  <c r="P10" i="7"/>
  <c r="D4" i="12"/>
  <c r="K6" i="14"/>
  <c r="K6" i="8"/>
  <c r="L21" i="7"/>
  <c r="J10" i="5"/>
  <c r="P14" i="7"/>
  <c r="P5" i="7"/>
  <c r="P17" i="7"/>
  <c r="D2" i="12"/>
  <c r="D11" i="12"/>
  <c r="K19" i="8"/>
  <c r="K17" i="8"/>
  <c r="K14" i="8"/>
  <c r="L20" i="7"/>
  <c r="I8" i="4"/>
  <c r="J9" i="5"/>
  <c r="J8" i="5"/>
  <c r="P16" i="7"/>
  <c r="P7" i="7"/>
  <c r="P19" i="7"/>
  <c r="K17" i="11"/>
  <c r="C3" i="12"/>
  <c r="C6" i="12"/>
  <c r="C9" i="12"/>
  <c r="C12" i="12"/>
  <c r="C15" i="12"/>
  <c r="K10" i="8"/>
  <c r="L21" i="5"/>
  <c r="D10" i="12"/>
  <c r="K13" i="8"/>
  <c r="K11" i="8"/>
  <c r="K8" i="8"/>
  <c r="L18" i="7"/>
  <c r="J12" i="5"/>
  <c r="J11" i="5"/>
  <c r="P6" i="7"/>
  <c r="P9" i="7"/>
  <c r="K4" i="11"/>
  <c r="K18" i="11"/>
  <c r="D3" i="12"/>
  <c r="D6" i="12"/>
  <c r="D9" i="12"/>
  <c r="D12" i="12"/>
  <c r="D15" i="12"/>
  <c r="J6" i="5"/>
  <c r="D13" i="12"/>
  <c r="K7" i="8"/>
  <c r="K16" i="8"/>
  <c r="K5" i="8"/>
  <c r="L21" i="6"/>
  <c r="L18" i="5"/>
  <c r="J14" i="5"/>
  <c r="P8" i="7"/>
  <c r="P11" i="7"/>
  <c r="K5" i="11"/>
  <c r="C1" i="12"/>
  <c r="C4" i="12"/>
  <c r="C7" i="12"/>
  <c r="C10" i="12"/>
  <c r="C13" i="12"/>
  <c r="I5" i="13"/>
  <c r="M6" i="14"/>
  <c r="L20" i="6"/>
  <c r="P13" i="7"/>
  <c r="D7" i="12"/>
  <c r="L6" i="14"/>
  <c r="K12" i="8"/>
  <c r="K15" i="8"/>
  <c r="N7" i="6"/>
  <c r="L18" i="6"/>
  <c r="J13" i="5"/>
  <c r="L20" i="5"/>
  <c r="P18" i="7"/>
  <c r="P12" i="7"/>
  <c r="P15" i="7"/>
  <c r="K14" i="11"/>
  <c r="C2" i="12"/>
  <c r="C5" i="12"/>
  <c r="C8" i="12"/>
  <c r="C11" i="12"/>
  <c r="C14" i="12"/>
  <c r="E1" i="12"/>
  <c r="F1" i="12"/>
  <c r="E2" i="12"/>
  <c r="F2" i="12"/>
  <c r="E3" i="12"/>
  <c r="F3" i="12"/>
  <c r="E4" i="12"/>
  <c r="F4" i="12"/>
  <c r="E5" i="12"/>
  <c r="F5" i="12"/>
  <c r="E6" i="12"/>
  <c r="F6" i="12"/>
  <c r="E7" i="12"/>
  <c r="F7" i="12"/>
  <c r="E8" i="12"/>
  <c r="F8" i="12"/>
  <c r="E9" i="12"/>
  <c r="F9" i="12"/>
  <c r="E10" i="12"/>
  <c r="F10" i="12"/>
  <c r="E11" i="12"/>
  <c r="F11" i="12"/>
  <c r="E12" i="12"/>
  <c r="F12" i="12"/>
  <c r="E13" i="12"/>
  <c r="F13" i="12"/>
  <c r="E14" i="12"/>
  <c r="F14" i="12"/>
  <c r="E15" i="12"/>
  <c r="F15" i="12"/>
  <c r="A1" i="12" a="1"/>
  <c r="B1" i="12" a="1"/>
  <c r="I8" i="3"/>
  <c r="I12" i="3"/>
  <c r="I12" i="4"/>
  <c r="E17" i="12"/>
  <c r="A6" i="12" l="1"/>
  <c r="A12" i="12"/>
  <c r="A18" i="12"/>
  <c r="A24" i="12"/>
  <c r="A30" i="12"/>
  <c r="A36" i="12"/>
  <c r="A42" i="12"/>
  <c r="A48" i="12"/>
  <c r="A54" i="12"/>
  <c r="A60" i="12"/>
  <c r="A66" i="12"/>
  <c r="A72" i="12"/>
  <c r="A78" i="12"/>
  <c r="A84" i="12"/>
  <c r="A90" i="12"/>
  <c r="A96" i="12"/>
  <c r="A102" i="12"/>
  <c r="A108" i="12"/>
  <c r="A114" i="12"/>
  <c r="A120" i="12"/>
  <c r="A126" i="12"/>
  <c r="A132" i="12"/>
  <c r="A138" i="12"/>
  <c r="A144" i="12"/>
  <c r="A150" i="12"/>
  <c r="A156" i="12"/>
  <c r="A162" i="12"/>
  <c r="A168" i="12"/>
  <c r="A174" i="12"/>
  <c r="A1" i="12"/>
  <c r="A7" i="12"/>
  <c r="A13" i="12"/>
  <c r="A19" i="12"/>
  <c r="A25" i="12"/>
  <c r="A31" i="12"/>
  <c r="A37" i="12"/>
  <c r="A43" i="12"/>
  <c r="A49" i="12"/>
  <c r="A55" i="12"/>
  <c r="A61" i="12"/>
  <c r="A67" i="12"/>
  <c r="A73" i="12"/>
  <c r="A79" i="12"/>
  <c r="A85" i="12"/>
  <c r="A91" i="12"/>
  <c r="A97" i="12"/>
  <c r="A103" i="12"/>
  <c r="A109" i="12"/>
  <c r="A115" i="12"/>
  <c r="A121" i="12"/>
  <c r="A127" i="12"/>
  <c r="A133" i="12"/>
  <c r="A139" i="12"/>
  <c r="A145" i="12"/>
  <c r="A151" i="12"/>
  <c r="A157" i="12"/>
  <c r="A163" i="12"/>
  <c r="A169" i="12"/>
  <c r="A175" i="12"/>
  <c r="A181" i="12"/>
  <c r="A187" i="12"/>
  <c r="A193" i="12"/>
  <c r="A199" i="12"/>
  <c r="A205" i="12"/>
  <c r="A211" i="12"/>
  <c r="A217" i="12"/>
  <c r="A223" i="12"/>
  <c r="A229" i="12"/>
  <c r="A235" i="12"/>
  <c r="A241" i="12"/>
  <c r="A247" i="12"/>
  <c r="A253" i="12"/>
  <c r="A259" i="12"/>
  <c r="A265" i="12"/>
  <c r="A271" i="12"/>
  <c r="A277" i="12"/>
  <c r="A283" i="12"/>
  <c r="A289" i="12"/>
  <c r="A295" i="12"/>
  <c r="A301" i="12"/>
  <c r="A307" i="12"/>
  <c r="A313" i="12"/>
  <c r="A2" i="12"/>
  <c r="A8" i="12"/>
  <c r="A14" i="12"/>
  <c r="A20" i="12"/>
  <c r="A26" i="12"/>
  <c r="A32" i="12"/>
  <c r="A38" i="12"/>
  <c r="A44" i="12"/>
  <c r="A50" i="12"/>
  <c r="A56" i="12"/>
  <c r="A62" i="12"/>
  <c r="A68" i="12"/>
  <c r="A74" i="12"/>
  <c r="A80" i="12"/>
  <c r="A86" i="12"/>
  <c r="A92" i="12"/>
  <c r="A98" i="12"/>
  <c r="A104" i="12"/>
  <c r="A110" i="12"/>
  <c r="A116" i="12"/>
  <c r="A122" i="12"/>
  <c r="A128" i="12"/>
  <c r="A134" i="12"/>
  <c r="A140" i="12"/>
  <c r="A146" i="12"/>
  <c r="A152" i="12"/>
  <c r="A158" i="12"/>
  <c r="A164" i="12"/>
  <c r="A170" i="12"/>
  <c r="A176" i="12"/>
  <c r="A182" i="12"/>
  <c r="A188" i="12"/>
  <c r="A194" i="12"/>
  <c r="A200" i="12"/>
  <c r="A206" i="12"/>
  <c r="A212" i="12"/>
  <c r="A218" i="12"/>
  <c r="A224" i="12"/>
  <c r="A230" i="12"/>
  <c r="A236" i="12"/>
  <c r="A242" i="12"/>
  <c r="A248" i="12"/>
  <c r="A254" i="12"/>
  <c r="A260" i="12"/>
  <c r="A266" i="12"/>
  <c r="A272" i="12"/>
  <c r="A278" i="12"/>
  <c r="A284" i="12"/>
  <c r="A290" i="12"/>
  <c r="A3" i="12"/>
  <c r="A9" i="12"/>
  <c r="A15" i="12"/>
  <c r="A21" i="12"/>
  <c r="A27" i="12"/>
  <c r="A33" i="12"/>
  <c r="A39" i="12"/>
  <c r="A45" i="12"/>
  <c r="A51" i="12"/>
  <c r="A57" i="12"/>
  <c r="A63" i="12"/>
  <c r="A69" i="12"/>
  <c r="A75" i="12"/>
  <c r="A81" i="12"/>
  <c r="A87" i="12"/>
  <c r="A93" i="12"/>
  <c r="A99" i="12"/>
  <c r="A105" i="12"/>
  <c r="A111" i="12"/>
  <c r="A117" i="12"/>
  <c r="A123" i="12"/>
  <c r="A129" i="12"/>
  <c r="A135" i="12"/>
  <c r="A141" i="12"/>
  <c r="A147" i="12"/>
  <c r="A153" i="12"/>
  <c r="A159" i="12"/>
  <c r="A165" i="12"/>
  <c r="A171" i="12"/>
  <c r="A177" i="12"/>
  <c r="A183" i="12"/>
  <c r="A189" i="12"/>
  <c r="A195" i="12"/>
  <c r="A201" i="12"/>
  <c r="A207" i="12"/>
  <c r="A213" i="12"/>
  <c r="A219" i="12"/>
  <c r="A225" i="12"/>
  <c r="A231" i="12"/>
  <c r="A237" i="12"/>
  <c r="A243" i="12"/>
  <c r="A249" i="12"/>
  <c r="A255" i="12"/>
  <c r="A261" i="12"/>
  <c r="A267" i="12"/>
  <c r="A273" i="12"/>
  <c r="A4" i="12"/>
  <c r="A10" i="12"/>
  <c r="A16" i="12"/>
  <c r="A22" i="12"/>
  <c r="A28" i="12"/>
  <c r="A34" i="12"/>
  <c r="A40" i="12"/>
  <c r="A46" i="12"/>
  <c r="A52" i="12"/>
  <c r="A58" i="12"/>
  <c r="A64" i="12"/>
  <c r="A70" i="12"/>
  <c r="A76" i="12"/>
  <c r="A82" i="12"/>
  <c r="A88" i="12"/>
  <c r="A94" i="12"/>
  <c r="A100" i="12"/>
  <c r="A106" i="12"/>
  <c r="A112" i="12"/>
  <c r="A118" i="12"/>
  <c r="A124" i="12"/>
  <c r="A130" i="12"/>
  <c r="A136" i="12"/>
  <c r="A142" i="12"/>
  <c r="A148" i="12"/>
  <c r="A154" i="12"/>
  <c r="A160" i="12"/>
  <c r="A166" i="12"/>
  <c r="A172" i="12"/>
  <c r="A178" i="12"/>
  <c r="A184" i="12"/>
  <c r="A190" i="12"/>
  <c r="A196" i="12"/>
  <c r="A202" i="12"/>
  <c r="A208" i="12"/>
  <c r="A214" i="12"/>
  <c r="A220" i="12"/>
  <c r="A226" i="12"/>
  <c r="A232" i="12"/>
  <c r="A238" i="12"/>
  <c r="A244" i="12"/>
  <c r="A250" i="12"/>
  <c r="A256" i="12"/>
  <c r="A262" i="12"/>
  <c r="A268" i="12"/>
  <c r="A274" i="12"/>
  <c r="A280" i="12"/>
  <c r="A286" i="12"/>
  <c r="A292" i="12"/>
  <c r="A298" i="12"/>
  <c r="A304" i="12"/>
  <c r="A310" i="12"/>
  <c r="A316" i="12"/>
  <c r="A322" i="12"/>
  <c r="A328" i="12"/>
  <c r="A334" i="12"/>
  <c r="A340" i="12"/>
  <c r="A346" i="12"/>
  <c r="A352" i="12"/>
  <c r="A358" i="12"/>
  <c r="A364" i="12"/>
  <c r="A370" i="12"/>
  <c r="A376" i="12"/>
  <c r="A382" i="12"/>
  <c r="A388" i="12"/>
  <c r="A394" i="12"/>
  <c r="A400" i="12"/>
  <c r="A406" i="12"/>
  <c r="A412" i="12"/>
  <c r="A418" i="12"/>
  <c r="A424" i="12"/>
  <c r="A430" i="12"/>
  <c r="A436" i="12"/>
  <c r="A442" i="12"/>
  <c r="A448" i="12"/>
  <c r="A454" i="12"/>
  <c r="A460" i="12"/>
  <c r="A466" i="12"/>
  <c r="A472" i="12"/>
  <c r="A478" i="12"/>
  <c r="A484" i="12"/>
  <c r="A490" i="12"/>
  <c r="A496" i="12"/>
  <c r="A215" i="12"/>
  <c r="A227" i="12"/>
  <c r="A5" i="12"/>
  <c r="A11" i="12"/>
  <c r="A17" i="12"/>
  <c r="A23" i="12"/>
  <c r="A29" i="12"/>
  <c r="A35" i="12"/>
  <c r="A41" i="12"/>
  <c r="A47" i="12"/>
  <c r="A53" i="12"/>
  <c r="A59" i="12"/>
  <c r="A65" i="12"/>
  <c r="A71" i="12"/>
  <c r="A77" i="12"/>
  <c r="A83" i="12"/>
  <c r="A89" i="12"/>
  <c r="A95" i="12"/>
  <c r="A101" i="12"/>
  <c r="A107" i="12"/>
  <c r="A113" i="12"/>
  <c r="A119" i="12"/>
  <c r="A125" i="12"/>
  <c r="A131" i="12"/>
  <c r="A137" i="12"/>
  <c r="A143" i="12"/>
  <c r="A149" i="12"/>
  <c r="A155" i="12"/>
  <c r="A161" i="12"/>
  <c r="A167" i="12"/>
  <c r="A173" i="12"/>
  <c r="A179" i="12"/>
  <c r="A185" i="12"/>
  <c r="A191" i="12"/>
  <c r="A197" i="12"/>
  <c r="A203" i="12"/>
  <c r="A209" i="12"/>
  <c r="A221" i="12"/>
  <c r="A180" i="12"/>
  <c r="A216" i="12"/>
  <c r="A240" i="12"/>
  <c r="A258" i="12"/>
  <c r="A276" i="12"/>
  <c r="A288" i="12"/>
  <c r="A299" i="12"/>
  <c r="A308" i="12"/>
  <c r="A317" i="12"/>
  <c r="A324" i="12"/>
  <c r="A331" i="12"/>
  <c r="A338" i="12"/>
  <c r="A345" i="12"/>
  <c r="A353" i="12"/>
  <c r="A360" i="12"/>
  <c r="A367" i="12"/>
  <c r="A374" i="12"/>
  <c r="A381" i="12"/>
  <c r="A389" i="12"/>
  <c r="A396" i="12"/>
  <c r="A403" i="12"/>
  <c r="A410" i="12"/>
  <c r="A417" i="12"/>
  <c r="A425" i="12"/>
  <c r="A432" i="12"/>
  <c r="A439" i="12"/>
  <c r="A446" i="12"/>
  <c r="A453" i="12"/>
  <c r="A461" i="12"/>
  <c r="A468" i="12"/>
  <c r="A475" i="12"/>
  <c r="A497" i="12"/>
  <c r="A499" i="12"/>
  <c r="A457" i="12"/>
  <c r="A471" i="12"/>
  <c r="A493" i="12"/>
  <c r="A186" i="12"/>
  <c r="A222" i="12"/>
  <c r="A245" i="12"/>
  <c r="A263" i="12"/>
  <c r="A279" i="12"/>
  <c r="A291" i="12"/>
  <c r="A300" i="12"/>
  <c r="A309" i="12"/>
  <c r="A318" i="12"/>
  <c r="A325" i="12"/>
  <c r="A332" i="12"/>
  <c r="A339" i="12"/>
  <c r="A347" i="12"/>
  <c r="A354" i="12"/>
  <c r="A361" i="12"/>
  <c r="A368" i="12"/>
  <c r="A375" i="12"/>
  <c r="A383" i="12"/>
  <c r="A390" i="12"/>
  <c r="A397" i="12"/>
  <c r="A404" i="12"/>
  <c r="A411" i="12"/>
  <c r="A419" i="12"/>
  <c r="A426" i="12"/>
  <c r="A433" i="12"/>
  <c r="A440" i="12"/>
  <c r="A447" i="12"/>
  <c r="A455" i="12"/>
  <c r="A476" i="12"/>
  <c r="A192" i="12"/>
  <c r="A228" i="12"/>
  <c r="A246" i="12"/>
  <c r="A264" i="12"/>
  <c r="A281" i="12"/>
  <c r="A293" i="12"/>
  <c r="A302" i="12"/>
  <c r="A311" i="12"/>
  <c r="A319" i="12"/>
  <c r="A326" i="12"/>
  <c r="A333" i="12"/>
  <c r="A341" i="12"/>
  <c r="A348" i="12"/>
  <c r="A355" i="12"/>
  <c r="A362" i="12"/>
  <c r="A369" i="12"/>
  <c r="A377" i="12"/>
  <c r="A384" i="12"/>
  <c r="A391" i="12"/>
  <c r="A398" i="12"/>
  <c r="A405" i="12"/>
  <c r="A413" i="12"/>
  <c r="A420" i="12"/>
  <c r="A427" i="12"/>
  <c r="A434" i="12"/>
  <c r="A441" i="12"/>
  <c r="A449" i="12"/>
  <c r="A456" i="12"/>
  <c r="A463" i="12"/>
  <c r="A485" i="12"/>
  <c r="A198" i="12"/>
  <c r="A233" i="12"/>
  <c r="A251" i="12"/>
  <c r="A269" i="12"/>
  <c r="A282" i="12"/>
  <c r="A294" i="12"/>
  <c r="A303" i="12"/>
  <c r="A312" i="12"/>
  <c r="A320" i="12"/>
  <c r="A327" i="12"/>
  <c r="A335" i="12"/>
  <c r="A342" i="12"/>
  <c r="A349" i="12"/>
  <c r="A356" i="12"/>
  <c r="A363" i="12"/>
  <c r="A371" i="12"/>
  <c r="A378" i="12"/>
  <c r="A385" i="12"/>
  <c r="A392" i="12"/>
  <c r="A399" i="12"/>
  <c r="A407" i="12"/>
  <c r="A414" i="12"/>
  <c r="A421" i="12"/>
  <c r="A428" i="12"/>
  <c r="A435" i="12"/>
  <c r="A443" i="12"/>
  <c r="A479" i="12"/>
  <c r="A204" i="12"/>
  <c r="A234" i="12"/>
  <c r="A252" i="12"/>
  <c r="A270" i="12"/>
  <c r="A285" i="12"/>
  <c r="A296" i="12"/>
  <c r="A305" i="12"/>
  <c r="A314" i="12"/>
  <c r="A321" i="12"/>
  <c r="A329" i="12"/>
  <c r="A336" i="12"/>
  <c r="A343" i="12"/>
  <c r="A350" i="12"/>
  <c r="A357" i="12"/>
  <c r="A365" i="12"/>
  <c r="A372" i="12"/>
  <c r="A379" i="12"/>
  <c r="A386" i="12"/>
  <c r="A393" i="12"/>
  <c r="A401" i="12"/>
  <c r="A408" i="12"/>
  <c r="A415" i="12"/>
  <c r="A422" i="12"/>
  <c r="A429" i="12"/>
  <c r="A437" i="12"/>
  <c r="A444" i="12"/>
  <c r="A451" i="12"/>
  <c r="A458" i="12"/>
  <c r="A465" i="12"/>
  <c r="A473" i="12"/>
  <c r="A480" i="12"/>
  <c r="A487" i="12"/>
  <c r="A494" i="12"/>
  <c r="A275" i="12"/>
  <c r="A297" i="12"/>
  <c r="A306" i="12"/>
  <c r="A315" i="12"/>
  <c r="A323" i="12"/>
  <c r="A330" i="12"/>
  <c r="A337" i="12"/>
  <c r="A344" i="12"/>
  <c r="A351" i="12"/>
  <c r="A359" i="12"/>
  <c r="A366" i="12"/>
  <c r="A380" i="12"/>
  <c r="A387" i="12"/>
  <c r="A395" i="12"/>
  <c r="A402" i="12"/>
  <c r="A409" i="12"/>
  <c r="A416" i="12"/>
  <c r="A423" i="12"/>
  <c r="A431" i="12"/>
  <c r="A438" i="12"/>
  <c r="A445" i="12"/>
  <c r="A452" i="12"/>
  <c r="A459" i="12"/>
  <c r="A467" i="12"/>
  <c r="A474" i="12"/>
  <c r="A481" i="12"/>
  <c r="A488" i="12"/>
  <c r="A495" i="12"/>
  <c r="A482" i="12"/>
  <c r="A489" i="12"/>
  <c r="A462" i="12"/>
  <c r="A469" i="12"/>
  <c r="A483" i="12"/>
  <c r="A491" i="12"/>
  <c r="A498" i="12"/>
  <c r="A470" i="12"/>
  <c r="A477" i="12"/>
  <c r="A492" i="12"/>
  <c r="A450" i="12"/>
  <c r="A464" i="12"/>
  <c r="A486" i="12"/>
  <c r="A500" i="12"/>
  <c r="A210" i="12"/>
  <c r="A239" i="12"/>
  <c r="A257" i="12"/>
  <c r="A287" i="12"/>
  <c r="A373" i="12"/>
  <c r="B6" i="12"/>
  <c r="B12" i="12"/>
  <c r="B18" i="12"/>
  <c r="B24" i="12"/>
  <c r="B30" i="12"/>
  <c r="B36" i="12"/>
  <c r="B42" i="12"/>
  <c r="B48" i="12"/>
  <c r="B54" i="12"/>
  <c r="B60" i="12"/>
  <c r="B66" i="12"/>
  <c r="B78" i="12"/>
  <c r="B1" i="12"/>
  <c r="B7" i="12"/>
  <c r="B13" i="12"/>
  <c r="B19" i="12"/>
  <c r="B25" i="12"/>
  <c r="B31" i="12"/>
  <c r="B37" i="12"/>
  <c r="B43" i="12"/>
  <c r="B49" i="12"/>
  <c r="B55" i="12"/>
  <c r="B61" i="12"/>
  <c r="B67" i="12"/>
  <c r="B73" i="12"/>
  <c r="B79" i="12"/>
  <c r="B85" i="12"/>
  <c r="B91" i="12"/>
  <c r="B97" i="12"/>
  <c r="B103" i="12"/>
  <c r="B109" i="12"/>
  <c r="B115" i="12"/>
  <c r="B121" i="12"/>
  <c r="B127" i="12"/>
  <c r="B133" i="12"/>
  <c r="B139" i="12"/>
  <c r="B145" i="12"/>
  <c r="B151" i="12"/>
  <c r="B157" i="12"/>
  <c r="B163" i="12"/>
  <c r="B169" i="12"/>
  <c r="B175" i="12"/>
  <c r="B181" i="12"/>
  <c r="B187" i="12"/>
  <c r="B193" i="12"/>
  <c r="B199" i="12"/>
  <c r="B205" i="12"/>
  <c r="B2" i="12"/>
  <c r="B8" i="12"/>
  <c r="B14" i="12"/>
  <c r="B20" i="12"/>
  <c r="B26" i="12"/>
  <c r="B32" i="12"/>
  <c r="B38" i="12"/>
  <c r="B44" i="12"/>
  <c r="B50" i="12"/>
  <c r="B56" i="12"/>
  <c r="B62" i="12"/>
  <c r="B68" i="12"/>
  <c r="B74" i="12"/>
  <c r="B80" i="12"/>
  <c r="B86" i="12"/>
  <c r="B92" i="12"/>
  <c r="B98" i="12"/>
  <c r="B104" i="12"/>
  <c r="B110" i="12"/>
  <c r="B116" i="12"/>
  <c r="B122" i="12"/>
  <c r="B128" i="12"/>
  <c r="B134" i="12"/>
  <c r="B140" i="12"/>
  <c r="B146" i="12"/>
  <c r="B152" i="12"/>
  <c r="B158" i="12"/>
  <c r="B164" i="12"/>
  <c r="B170" i="12"/>
  <c r="B176" i="12"/>
  <c r="B182" i="12"/>
  <c r="B188" i="12"/>
  <c r="B194" i="12"/>
  <c r="B200" i="12"/>
  <c r="B206" i="12"/>
  <c r="B212" i="12"/>
  <c r="B218" i="12"/>
  <c r="B224" i="12"/>
  <c r="B230" i="12"/>
  <c r="B236" i="12"/>
  <c r="B242" i="12"/>
  <c r="B3" i="12"/>
  <c r="B9" i="12"/>
  <c r="B15" i="12"/>
  <c r="B21" i="12"/>
  <c r="B27" i="12"/>
  <c r="B33" i="12"/>
  <c r="B39" i="12"/>
  <c r="B45" i="12"/>
  <c r="B51" i="12"/>
  <c r="B57" i="12"/>
  <c r="B63" i="12"/>
  <c r="B69" i="12"/>
  <c r="B75" i="12"/>
  <c r="B81" i="12"/>
  <c r="B87" i="12"/>
  <c r="B93" i="12"/>
  <c r="B99" i="12"/>
  <c r="B105" i="12"/>
  <c r="B111" i="12"/>
  <c r="B117" i="12"/>
  <c r="B123" i="12"/>
  <c r="B129" i="12"/>
  <c r="B135" i="12"/>
  <c r="B141" i="12"/>
  <c r="B147" i="12"/>
  <c r="B153" i="12"/>
  <c r="B159" i="12"/>
  <c r="B165" i="12"/>
  <c r="B171" i="12"/>
  <c r="B177" i="12"/>
  <c r="B183" i="12"/>
  <c r="B4" i="12"/>
  <c r="B10" i="12"/>
  <c r="B16" i="12"/>
  <c r="B22" i="12"/>
  <c r="B28" i="12"/>
  <c r="B34" i="12"/>
  <c r="B40" i="12"/>
  <c r="B46" i="12"/>
  <c r="B52" i="12"/>
  <c r="B58" i="12"/>
  <c r="B64" i="12"/>
  <c r="B70" i="12"/>
  <c r="B76" i="12"/>
  <c r="B82" i="12"/>
  <c r="B88" i="12"/>
  <c r="B94" i="12"/>
  <c r="B100" i="12"/>
  <c r="B106" i="12"/>
  <c r="B112" i="12"/>
  <c r="B118" i="12"/>
  <c r="B124" i="12"/>
  <c r="B130" i="12"/>
  <c r="B136" i="12"/>
  <c r="B142" i="12"/>
  <c r="B148" i="12"/>
  <c r="B154" i="12"/>
  <c r="B160" i="12"/>
  <c r="B166" i="12"/>
  <c r="B172" i="12"/>
  <c r="B178" i="12"/>
  <c r="B184" i="12"/>
  <c r="B190" i="12"/>
  <c r="B196" i="12"/>
  <c r="B202" i="12"/>
  <c r="B208" i="12"/>
  <c r="B214" i="12"/>
  <c r="B220" i="12"/>
  <c r="B226" i="12"/>
  <c r="B232" i="12"/>
  <c r="B238" i="12"/>
  <c r="B244" i="12"/>
  <c r="B250" i="12"/>
  <c r="B5" i="12"/>
  <c r="B11" i="12"/>
  <c r="B17" i="12"/>
  <c r="B23" i="12"/>
  <c r="B29" i="12"/>
  <c r="B35" i="12"/>
  <c r="B41" i="12"/>
  <c r="B47" i="12"/>
  <c r="B53" i="12"/>
  <c r="B59" i="12"/>
  <c r="B65" i="12"/>
  <c r="B71" i="12"/>
  <c r="B77" i="12"/>
  <c r="B83" i="12"/>
  <c r="B89" i="12"/>
  <c r="B95" i="12"/>
  <c r="B101" i="12"/>
  <c r="B107" i="12"/>
  <c r="B113" i="12"/>
  <c r="B119" i="12"/>
  <c r="B125" i="12"/>
  <c r="B131" i="12"/>
  <c r="B137" i="12"/>
  <c r="B143" i="12"/>
  <c r="B149" i="12"/>
  <c r="B155" i="12"/>
  <c r="B161" i="12"/>
  <c r="B167" i="12"/>
  <c r="B173" i="12"/>
  <c r="B179" i="12"/>
  <c r="B185" i="12"/>
  <c r="B191" i="12"/>
  <c r="B197" i="12"/>
  <c r="B203" i="12"/>
  <c r="B209" i="12"/>
  <c r="B215" i="12"/>
  <c r="B221" i="12"/>
  <c r="B227" i="12"/>
  <c r="B233" i="12"/>
  <c r="B239" i="12"/>
  <c r="B245" i="12"/>
  <c r="B251" i="12"/>
  <c r="B257" i="12"/>
  <c r="B263" i="12"/>
  <c r="B269" i="12"/>
  <c r="B275" i="12"/>
  <c r="B281" i="12"/>
  <c r="B287" i="12"/>
  <c r="B293" i="12"/>
  <c r="B299" i="12"/>
  <c r="B305" i="12"/>
  <c r="B311" i="12"/>
  <c r="B317" i="12"/>
  <c r="B323" i="12"/>
  <c r="B329" i="12"/>
  <c r="B335" i="12"/>
  <c r="B341" i="12"/>
  <c r="B347" i="12"/>
  <c r="B353" i="12"/>
  <c r="B359" i="12"/>
  <c r="B365" i="12"/>
  <c r="B371" i="12"/>
  <c r="B377" i="12"/>
  <c r="B383" i="12"/>
  <c r="B389" i="12"/>
  <c r="B395" i="12"/>
  <c r="B401" i="12"/>
  <c r="B407" i="12"/>
  <c r="B413" i="12"/>
  <c r="B419" i="12"/>
  <c r="B425" i="12"/>
  <c r="B431" i="12"/>
  <c r="B437" i="12"/>
  <c r="B443" i="12"/>
  <c r="B449" i="12"/>
  <c r="B455" i="12"/>
  <c r="B461" i="12"/>
  <c r="B467" i="12"/>
  <c r="B473" i="12"/>
  <c r="B479" i="12"/>
  <c r="B485" i="12"/>
  <c r="B491" i="12"/>
  <c r="B497" i="12"/>
  <c r="B72" i="12"/>
  <c r="B84" i="12"/>
  <c r="B90" i="12"/>
  <c r="B126" i="12"/>
  <c r="B162" i="12"/>
  <c r="B192" i="12"/>
  <c r="B210" i="12"/>
  <c r="B222" i="12"/>
  <c r="B234" i="12"/>
  <c r="B246" i="12"/>
  <c r="B254" i="12"/>
  <c r="B261" i="12"/>
  <c r="B268" i="12"/>
  <c r="B276" i="12"/>
  <c r="B283" i="12"/>
  <c r="B290" i="12"/>
  <c r="B297" i="12"/>
  <c r="B304" i="12"/>
  <c r="B312" i="12"/>
  <c r="B319" i="12"/>
  <c r="B326" i="12"/>
  <c r="B333" i="12"/>
  <c r="B340" i="12"/>
  <c r="B348" i="12"/>
  <c r="B355" i="12"/>
  <c r="B362" i="12"/>
  <c r="B376" i="12"/>
  <c r="B427" i="12"/>
  <c r="B452" i="12"/>
  <c r="B474" i="12"/>
  <c r="B488" i="12"/>
  <c r="B432" i="12"/>
  <c r="B453" i="12"/>
  <c r="B475" i="12"/>
  <c r="B96" i="12"/>
  <c r="B132" i="12"/>
  <c r="B168" i="12"/>
  <c r="B195" i="12"/>
  <c r="B211" i="12"/>
  <c r="B223" i="12"/>
  <c r="B235" i="12"/>
  <c r="B247" i="12"/>
  <c r="B255" i="12"/>
  <c r="B262" i="12"/>
  <c r="B270" i="12"/>
  <c r="B277" i="12"/>
  <c r="B284" i="12"/>
  <c r="B291" i="12"/>
  <c r="B298" i="12"/>
  <c r="B306" i="12"/>
  <c r="B313" i="12"/>
  <c r="B320" i="12"/>
  <c r="B327" i="12"/>
  <c r="B334" i="12"/>
  <c r="B342" i="12"/>
  <c r="B349" i="12"/>
  <c r="B356" i="12"/>
  <c r="B363" i="12"/>
  <c r="B370" i="12"/>
  <c r="B378" i="12"/>
  <c r="B385" i="12"/>
  <c r="B392" i="12"/>
  <c r="B406" i="12"/>
  <c r="B471" i="12"/>
  <c r="B424" i="12"/>
  <c r="B446" i="12"/>
  <c r="B468" i="12"/>
  <c r="B496" i="12"/>
  <c r="B102" i="12"/>
  <c r="B138" i="12"/>
  <c r="B174" i="12"/>
  <c r="B198" i="12"/>
  <c r="B213" i="12"/>
  <c r="B225" i="12"/>
  <c r="B237" i="12"/>
  <c r="B248" i="12"/>
  <c r="B256" i="12"/>
  <c r="B264" i="12"/>
  <c r="B271" i="12"/>
  <c r="B278" i="12"/>
  <c r="B285" i="12"/>
  <c r="B292" i="12"/>
  <c r="B300" i="12"/>
  <c r="B307" i="12"/>
  <c r="B314" i="12"/>
  <c r="B321" i="12"/>
  <c r="B328" i="12"/>
  <c r="B336" i="12"/>
  <c r="B343" i="12"/>
  <c r="B350" i="12"/>
  <c r="B357" i="12"/>
  <c r="B364" i="12"/>
  <c r="B372" i="12"/>
  <c r="B379" i="12"/>
  <c r="B386" i="12"/>
  <c r="B393" i="12"/>
  <c r="B400" i="12"/>
  <c r="B429" i="12"/>
  <c r="B108" i="12"/>
  <c r="B144" i="12"/>
  <c r="B180" i="12"/>
  <c r="B201" i="12"/>
  <c r="B216" i="12"/>
  <c r="B228" i="12"/>
  <c r="B240" i="12"/>
  <c r="B249" i="12"/>
  <c r="B258" i="12"/>
  <c r="B265" i="12"/>
  <c r="B272" i="12"/>
  <c r="B279" i="12"/>
  <c r="B286" i="12"/>
  <c r="B294" i="12"/>
  <c r="B301" i="12"/>
  <c r="B308" i="12"/>
  <c r="B315" i="12"/>
  <c r="B322" i="12"/>
  <c r="B330" i="12"/>
  <c r="B337" i="12"/>
  <c r="B344" i="12"/>
  <c r="B351" i="12"/>
  <c r="B358" i="12"/>
  <c r="B366" i="12"/>
  <c r="B373" i="12"/>
  <c r="B380" i="12"/>
  <c r="B387" i="12"/>
  <c r="B394" i="12"/>
  <c r="B402" i="12"/>
  <c r="B409" i="12"/>
  <c r="B423" i="12"/>
  <c r="B466" i="12"/>
  <c r="B114" i="12"/>
  <c r="B150" i="12"/>
  <c r="B186" i="12"/>
  <c r="B204" i="12"/>
  <c r="B217" i="12"/>
  <c r="B229" i="12"/>
  <c r="B241" i="12"/>
  <c r="B252" i="12"/>
  <c r="B259" i="12"/>
  <c r="B266" i="12"/>
  <c r="B273" i="12"/>
  <c r="B280" i="12"/>
  <c r="B288" i="12"/>
  <c r="B295" i="12"/>
  <c r="B302" i="12"/>
  <c r="B309" i="12"/>
  <c r="B316" i="12"/>
  <c r="B324" i="12"/>
  <c r="B331" i="12"/>
  <c r="B338" i="12"/>
  <c r="B345" i="12"/>
  <c r="B352" i="12"/>
  <c r="B360" i="12"/>
  <c r="B367" i="12"/>
  <c r="B374" i="12"/>
  <c r="B381" i="12"/>
  <c r="B388" i="12"/>
  <c r="B396" i="12"/>
  <c r="B403" i="12"/>
  <c r="B410" i="12"/>
  <c r="B417" i="12"/>
  <c r="B482" i="12"/>
  <c r="B120" i="12"/>
  <c r="B156" i="12"/>
  <c r="B189" i="12"/>
  <c r="B207" i="12"/>
  <c r="B219" i="12"/>
  <c r="B231" i="12"/>
  <c r="B243" i="12"/>
  <c r="B253" i="12"/>
  <c r="B260" i="12"/>
  <c r="B267" i="12"/>
  <c r="B274" i="12"/>
  <c r="B282" i="12"/>
  <c r="B289" i="12"/>
  <c r="B296" i="12"/>
  <c r="B303" i="12"/>
  <c r="B310" i="12"/>
  <c r="B318" i="12"/>
  <c r="B325" i="12"/>
  <c r="B332" i="12"/>
  <c r="B339" i="12"/>
  <c r="B346" i="12"/>
  <c r="B354" i="12"/>
  <c r="B361" i="12"/>
  <c r="B368" i="12"/>
  <c r="B375" i="12"/>
  <c r="B382" i="12"/>
  <c r="B390" i="12"/>
  <c r="B397" i="12"/>
  <c r="B404" i="12"/>
  <c r="B411" i="12"/>
  <c r="B418" i="12"/>
  <c r="B426" i="12"/>
  <c r="B433" i="12"/>
  <c r="B440" i="12"/>
  <c r="B447" i="12"/>
  <c r="B454" i="12"/>
  <c r="B462" i="12"/>
  <c r="B469" i="12"/>
  <c r="B476" i="12"/>
  <c r="B483" i="12"/>
  <c r="B490" i="12"/>
  <c r="B498" i="12"/>
  <c r="B369" i="12"/>
  <c r="B384" i="12"/>
  <c r="B391" i="12"/>
  <c r="B398" i="12"/>
  <c r="B405" i="12"/>
  <c r="B412" i="12"/>
  <c r="B420" i="12"/>
  <c r="B434" i="12"/>
  <c r="B441" i="12"/>
  <c r="B448" i="12"/>
  <c r="B456" i="12"/>
  <c r="B463" i="12"/>
  <c r="B470" i="12"/>
  <c r="B477" i="12"/>
  <c r="B484" i="12"/>
  <c r="B492" i="12"/>
  <c r="B499" i="12"/>
  <c r="B399" i="12"/>
  <c r="B414" i="12"/>
  <c r="B421" i="12"/>
  <c r="B428" i="12"/>
  <c r="B435" i="12"/>
  <c r="B442" i="12"/>
  <c r="B450" i="12"/>
  <c r="B457" i="12"/>
  <c r="B464" i="12"/>
  <c r="B478" i="12"/>
  <c r="B486" i="12"/>
  <c r="B493" i="12"/>
  <c r="B500" i="12"/>
  <c r="B408" i="12"/>
  <c r="B415" i="12"/>
  <c r="B422" i="12"/>
  <c r="B436" i="12"/>
  <c r="B444" i="12"/>
  <c r="B451" i="12"/>
  <c r="B458" i="12"/>
  <c r="B465" i="12"/>
  <c r="B472" i="12"/>
  <c r="B480" i="12"/>
  <c r="B487" i="12"/>
  <c r="B494" i="12"/>
  <c r="B416" i="12"/>
  <c r="B430" i="12"/>
  <c r="B438" i="12"/>
  <c r="B445" i="12"/>
  <c r="B459" i="12"/>
  <c r="B481" i="12"/>
  <c r="B495" i="12"/>
  <c r="B439" i="12"/>
  <c r="B460" i="12"/>
  <c r="B489" i="12"/>
  <c r="J5" i="8"/>
  <c r="I6" i="8" s="1"/>
  <c r="J6" i="8" s="1"/>
  <c r="I7" i="8" s="1"/>
  <c r="J7" i="8" s="1"/>
  <c r="I8" i="8" s="1"/>
  <c r="J8" i="8" s="1"/>
  <c r="I9" i="8" s="1"/>
  <c r="J9" i="8" s="1"/>
  <c r="I10" i="8" s="1"/>
  <c r="J10" i="8" s="1"/>
  <c r="I11" i="8" s="1"/>
  <c r="J11" i="8" s="1"/>
  <c r="I12" i="8" s="1"/>
  <c r="J12" i="8" s="1"/>
  <c r="I13" i="8" s="1"/>
  <c r="J13" i="8" s="1"/>
  <c r="I14" i="8" s="1"/>
  <c r="J14" i="8" s="1"/>
  <c r="I15" i="8" s="1"/>
  <c r="J15" i="8" s="1"/>
  <c r="I16" i="8" s="1"/>
  <c r="J16" i="8" s="1"/>
  <c r="I17" i="8" s="1"/>
  <c r="J17" i="8" s="1"/>
  <c r="I18" i="8" s="1"/>
  <c r="J18" i="8" s="1"/>
  <c r="I19" i="8" s="1"/>
  <c r="J19" i="8" s="1"/>
  <c r="O5" i="7"/>
  <c r="N6" i="7" s="1"/>
  <c r="O6" i="7" s="1"/>
  <c r="N7" i="7" s="1"/>
  <c r="O7" i="7" s="1"/>
  <c r="N8" i="7" s="1"/>
  <c r="O8" i="7" s="1"/>
  <c r="N9" i="7" s="1"/>
  <c r="O9" i="7" s="1"/>
  <c r="N10" i="7" s="1"/>
  <c r="O10" i="7" s="1"/>
  <c r="N11" i="7" s="1"/>
  <c r="O11" i="7" s="1"/>
  <c r="N12" i="7" s="1"/>
  <c r="O12" i="7" s="1"/>
  <c r="N13" i="7" s="1"/>
  <c r="O13" i="7" s="1"/>
  <c r="N14" i="7" s="1"/>
  <c r="O14" i="7" s="1"/>
  <c r="N15" i="7" s="1"/>
  <c r="O15" i="7" s="1"/>
  <c r="N16" i="7" s="1"/>
  <c r="O16" i="7" s="1"/>
  <c r="N17" i="7" s="1"/>
  <c r="O17" i="7" s="1"/>
  <c r="N18" i="7" s="1"/>
  <c r="O18" i="7" s="1"/>
  <c r="N19" i="7" s="1"/>
  <c r="O19" i="7" s="1"/>
  <c r="I6" i="7"/>
  <c r="I7" i="7" s="1"/>
  <c r="I8" i="7" s="1"/>
  <c r="I9" i="7" s="1"/>
  <c r="I10" i="7" s="1"/>
  <c r="I11" i="7" s="1"/>
  <c r="I12" i="7" s="1"/>
  <c r="I13" i="7" s="1"/>
  <c r="I14" i="7" s="1"/>
  <c r="I6" i="6"/>
  <c r="I7" i="6" s="1"/>
  <c r="I8" i="6" s="1"/>
  <c r="I9" i="6" s="1"/>
  <c r="I10" i="6" s="1"/>
  <c r="I11" i="6" s="1"/>
  <c r="I12" i="6" s="1"/>
  <c r="I13" i="6" s="1"/>
  <c r="I14" i="6" s="1"/>
  <c r="I6" i="5"/>
  <c r="I7" i="5" s="1"/>
  <c r="I8" i="5" s="1"/>
  <c r="I9" i="5" s="1"/>
  <c r="I10" i="5" s="1"/>
  <c r="I11" i="5" s="1"/>
  <c r="I12" i="5" s="1"/>
  <c r="I13" i="5" s="1"/>
  <c r="I14" i="5" s="1"/>
  <c r="C17" i="12"/>
  <c r="F17" i="12"/>
  <c r="K10" i="11" l="1"/>
  <c r="J7" i="6"/>
  <c r="J7" i="7" s="1"/>
  <c r="J13" i="6"/>
  <c r="J13" i="7" s="1"/>
  <c r="J10" i="6"/>
  <c r="J10" i="7" s="1"/>
  <c r="J9" i="6"/>
  <c r="J9" i="7" s="1"/>
  <c r="J12" i="6"/>
  <c r="J12" i="7" s="1"/>
  <c r="J6" i="6"/>
  <c r="J6" i="7" s="1"/>
  <c r="J5" i="6"/>
  <c r="J5" i="7" s="1"/>
  <c r="K5" i="7" s="1"/>
  <c r="L5" i="7" s="1"/>
  <c r="J8" i="6"/>
  <c r="J8" i="7" s="1"/>
  <c r="J11" i="6"/>
  <c r="J11" i="7" s="1"/>
  <c r="J14" i="6"/>
  <c r="J14" i="7" s="1"/>
  <c r="K5" i="5"/>
  <c r="L5" i="5" s="1"/>
  <c r="K6" i="5" s="1"/>
  <c r="L6" i="5" s="1"/>
  <c r="K7" i="5" s="1"/>
  <c r="L7" i="5" s="1"/>
  <c r="K8" i="5" s="1"/>
  <c r="L8" i="5" s="1"/>
  <c r="K9" i="5" s="1"/>
  <c r="L9" i="5" s="1"/>
  <c r="K10" i="5" s="1"/>
  <c r="L10" i="5" s="1"/>
  <c r="K11" i="5" s="1"/>
  <c r="L11" i="5" s="1"/>
  <c r="K12" i="5" s="1"/>
  <c r="L12" i="5" s="1"/>
  <c r="K13" i="5" s="1"/>
  <c r="L13" i="5" s="1"/>
  <c r="K14" i="5" s="1"/>
  <c r="L14" i="5" s="1"/>
  <c r="L16" i="5" s="1"/>
  <c r="D17" i="12"/>
  <c r="K5" i="6" l="1"/>
  <c r="L5" i="6" s="1"/>
  <c r="K6" i="6" s="1"/>
  <c r="L6" i="6" s="1"/>
  <c r="K7" i="6" s="1"/>
  <c r="L7" i="6" s="1"/>
  <c r="K8" i="6" s="1"/>
  <c r="L8" i="6" s="1"/>
  <c r="K9" i="6" s="1"/>
  <c r="L9" i="6" s="1"/>
  <c r="K10" i="6" s="1"/>
  <c r="L10" i="6" s="1"/>
  <c r="K11" i="6" s="1"/>
  <c r="L11" i="6" s="1"/>
  <c r="K12" i="6" s="1"/>
  <c r="L12" i="6" s="1"/>
  <c r="K13" i="6" s="1"/>
  <c r="L13" i="6" s="1"/>
  <c r="K14" i="6" s="1"/>
  <c r="L14" i="6" s="1"/>
  <c r="L16" i="6" s="1"/>
  <c r="K6" i="7"/>
  <c r="L6" i="7" s="1"/>
  <c r="K7" i="7" s="1"/>
  <c r="L7" i="7" s="1"/>
  <c r="K8" i="7" s="1"/>
  <c r="L8" i="7" s="1"/>
  <c r="K9" i="7" s="1"/>
  <c r="L9" i="7" s="1"/>
  <c r="K10" i="7" s="1"/>
  <c r="L10" i="7" s="1"/>
  <c r="K11" i="7" s="1"/>
  <c r="L11" i="7" s="1"/>
  <c r="K12" i="7" s="1"/>
  <c r="L12" i="7" s="1"/>
  <c r="K13" i="7" s="1"/>
  <c r="L13" i="7" s="1"/>
  <c r="K14" i="7" s="1"/>
  <c r="L14" i="7" s="1"/>
  <c r="L16" i="7" s="1"/>
</calcChain>
</file>

<file path=xl/sharedStrings.xml><?xml version="1.0" encoding="utf-8"?>
<sst xmlns="http://schemas.openxmlformats.org/spreadsheetml/2006/main" count="229" uniqueCount="152">
  <si>
    <t>Page 1</t>
  </si>
  <si>
    <t>Welcome</t>
  </si>
  <si>
    <t>Thanks for installing the RiskAMP Add-in.  We hope you'll find it's a very valuable tool in modeling and risk analysis.</t>
  </si>
  <si>
    <t>The next few pages will introduce you to the functions and features of the RiskAMP Add-in - how to use it, what it does, and what's new in the latest release.</t>
  </si>
  <si>
    <t>On each page, we'll introduce some new functions.  Every function we have is just a normal Excel function, so feel free to click around or make changes to see what's happening.</t>
  </si>
  <si>
    <t>Click the "Next Page" button to get started!</t>
  </si>
  <si>
    <t>Page 2</t>
  </si>
  <si>
    <t>To see the results of a simulation, enter one of the statistics functions in another cell.  The cell to the right shows the mean (or average) value of the random cell above.</t>
  </si>
  <si>
    <t>The statistics function shows an error value, "#N/A".  That's because we haven't yet run a Monte Carlo simulation.</t>
  </si>
  <si>
    <t>Statistics function (average):</t>
  </si>
  <si>
    <t>Random variable function:</t>
  </si>
  <si>
    <t>Page 3</t>
  </si>
  <si>
    <t>To run a simulation, open the "Monte Carlo" tab on the Excel ribbon.</t>
  </si>
  <si>
    <t>Click the button "Run Simulation" on the tab.  It's the button with the big green arrow.  That will open the simulation dialog.</t>
  </si>
  <si>
    <t>Our random variable has a mean of 100, so the average value should be somewhere near - but not exactly - 100.</t>
  </si>
  <si>
    <t>When the simulation dialog is open, click "Start".  You'll see the progress of the simulation and when it's done, you'll see that the average - in the cell to the right - now has a value.</t>
  </si>
  <si>
    <t>Page 4</t>
  </si>
  <si>
    <t>For most applications, Monte Carlo simulation is useful when you look at the result of a number of random variables.</t>
  </si>
  <si>
    <t>For example, in the cells to the right we're showing a stock portfolio over ten years.  We have a starting balance; then in each year, there's a return; and finally after 10 years we have a closing balance.</t>
  </si>
  <si>
    <t>In each year, the "Return" value is a random variable - in this case, a normally-distributed value using the "NormalValue" function.</t>
  </si>
  <si>
    <t>At the end, we use  statistics functions to see statistics from the simulation.</t>
  </si>
  <si>
    <t>Opening Balance</t>
  </si>
  <si>
    <t>Year</t>
  </si>
  <si>
    <t>Return</t>
  </si>
  <si>
    <t>Gain (Loss)</t>
  </si>
  <si>
    <t>Closing Balance</t>
  </si>
  <si>
    <t>Average Closing Balance</t>
  </si>
  <si>
    <t>Minimum Closing Balance</t>
  </si>
  <si>
    <t>Maximum Closing Balance</t>
  </si>
  <si>
    <t>Page 5</t>
  </si>
  <si>
    <t>When you run a simulation, you can look at all kinds of statistics to understand the risk involved.  With our basic portfolio model, we'll look at the distribution of returns.</t>
  </si>
  <si>
    <t>We can do this with the "SimulationInterval" function.  This function answers the question "what portion of the simulation falls within some range?"</t>
  </si>
  <si>
    <t>Analysis</t>
  </si>
  <si>
    <t>What is the probability that the closing balance</t>
  </si>
  <si>
    <t>Page 6</t>
  </si>
  <si>
    <t>The "SimulationInterval" function shows you the number of times, during the simulation, the value fell within the range.</t>
  </si>
  <si>
    <t>So we can also use this function to create a table.  Here, the table shows a number of ranges and uses the "SimulationInterval" function to show the percentage of results that fell within each range.</t>
  </si>
  <si>
    <t>Creating a table like this is easy using copy and paste.  And because these are just Excel functions, we can use the table to create a graph (on the next page).</t>
  </si>
  <si>
    <t>From</t>
  </si>
  <si>
    <t>To</t>
  </si>
  <si>
    <t>Result</t>
  </si>
  <si>
    <t>Page 7</t>
  </si>
  <si>
    <t>RiskAMP: The Basics</t>
  </si>
  <si>
    <t>To make this even easier, there's a wizard on the "Monte Carlo" tab of the Excel ribbon that can automatically create tables and charts using standard Excel functions.</t>
  </si>
  <si>
    <t>That's the "Histogram and Chart Wizard".  It can create histograms with just a few clicks.</t>
  </si>
  <si>
    <t>Tables and charts will update every time you run a simulation.  You can watch this happen, but it's very slow - run a simulation and check the "allow screen updates" box.</t>
  </si>
  <si>
    <t>That's pretty much all you need to know to get started.  Just insert functions into your spreadsheet, and click "Run Simulation" to run a Monte Carlo simulation.</t>
  </si>
  <si>
    <t>Page 8</t>
  </si>
  <si>
    <t>For example, we might want to know "what is the likelihood that the closing balance will be below the opening balance (less than 1 million)?"</t>
  </si>
  <si>
    <t>Or, "what is the probability the closing balance will be greater than 2 million (double the starting balance)?"</t>
  </si>
  <si>
    <t>will be greater than 2 million?</t>
  </si>
  <si>
    <t>will be less than 1 million?</t>
  </si>
  <si>
    <t>Page 9</t>
  </si>
  <si>
    <t>Summary</t>
  </si>
  <si>
    <t>The statistics functions can analyze any cell in a spreadsheet, not just cells containing random value functions.</t>
  </si>
  <si>
    <t>In most cases, a model will start with some random values, do additional calculation, and generate one or more results using Excel functions.  You can use the statistics functions to get insights into the model.</t>
  </si>
  <si>
    <t>Age</t>
  </si>
  <si>
    <t>Mean</t>
  </si>
  <si>
    <t>Median</t>
  </si>
  <si>
    <t>10th Percentile</t>
  </si>
  <si>
    <t>…</t>
  </si>
  <si>
    <t>Mass</t>
  </si>
  <si>
    <t>Height</t>
  </si>
  <si>
    <t>90th Percentile</t>
  </si>
  <si>
    <t>You can also look at interim statistics through the model to get a sense of how variables interact.</t>
  </si>
  <si>
    <t>(1) Start with some random values:</t>
  </si>
  <si>
    <t>(2) Do some calculations:</t>
  </si>
  <si>
    <t>(3) Look at statistics:</t>
  </si>
  <si>
    <t>You can get access to every value generated during the simulation, to do additional analysis, with the SimulationValue and SimulationValuesArray functions.  See our website for more information.</t>
  </si>
  <si>
    <t>To see a list of all the available functions, click the "insert function" button (the f(x) right next to the text bar at the top of the worksheet).</t>
  </si>
  <si>
    <t>Next, we'll walk through some additional features and configuration options.</t>
  </si>
  <si>
    <t>Here's a chart based on the table.  This is just a standard Excel chart, based on the values in the "Result" column (Column K).</t>
  </si>
  <si>
    <t>There are two categories for RiskAMP: the random distribution functions, and the statistics functions.  Select any one of those functions to get more information about the parameters you need.</t>
  </si>
  <si>
    <t>Page 10</t>
  </si>
  <si>
    <t>QuickView</t>
  </si>
  <si>
    <t xml:space="preserve">   &lt;&lt;  Select the cell to the left, then click "Quick View" on the ribbon.</t>
  </si>
  <si>
    <t>QuickView is a way to quickly see the distribution of values for a cell in your spreadsheet.  Select cell I5 and click "QuickView" on the Monte Carlo tab.</t>
  </si>
  <si>
    <t>QuickView charts are standard Excel charts, with some extra formatting.  You can paste them into your spreadsheet, and they will update every time you run a simulation.</t>
  </si>
  <si>
    <t>Try pasting a QuickView chart: select cell I5, click QuickView, and then click the "Paste" button at the bottom.</t>
  </si>
  <si>
    <t>You can even customize the look and feel of QuickView charts - see our website for more information.</t>
  </si>
  <si>
    <t>Page 11</t>
  </si>
  <si>
    <t>Correlation View</t>
  </si>
  <si>
    <t>Correlated values:</t>
  </si>
  <si>
    <t>Correlation view is a tool that lets you see the correlation between two cells with just a few clicks.</t>
  </si>
  <si>
    <t>Select cell K6.  Click "View Correlation" on the Monte Carlo tab.  Then click cell L6.</t>
  </si>
  <si>
    <t>Like QuickView charts, Correlation charts can be pasted into spreadsheets, and will update every time you run a simulation.  Correlation charts can also be customized with your look and feel.</t>
  </si>
  <si>
    <t>Page 12</t>
  </si>
  <si>
    <t>Multivariate Distribution</t>
  </si>
  <si>
    <t>The sheet on the right has thee variables that are correlated (we will talk more about generating correlated values in a moment).</t>
  </si>
  <si>
    <t>Table of Contents</t>
  </si>
  <si>
    <t>The Basics</t>
  </si>
  <si>
    <t>Running a Simulation</t>
  </si>
  <si>
    <t>Building a Model</t>
  </si>
  <si>
    <t>Deriving Statistics</t>
  </si>
  <si>
    <t>Building a Table</t>
  </si>
  <si>
    <t>Creating Charts</t>
  </si>
  <si>
    <t>Review</t>
  </si>
  <si>
    <t>Correlation</t>
  </si>
  <si>
    <t>Multivariate Distributions</t>
  </si>
  <si>
    <t>Correlation Matrix</t>
  </si>
  <si>
    <t>A</t>
  </si>
  <si>
    <t>B</t>
  </si>
  <si>
    <t>C</t>
  </si>
  <si>
    <t>D</t>
  </si>
  <si>
    <t>Std.Dev</t>
  </si>
  <si>
    <t>Sample</t>
  </si>
  <si>
    <t xml:space="preserve">Multivariate distributions are random distributions with multiple samples, which have a defined internal correlation. </t>
  </si>
  <si>
    <t>Page 13</t>
  </si>
  <si>
    <t>To create a multivariate distribution, you need a correlation matrix.  The correlation matrix describes internal cross-correlation among the individual distributions.</t>
  </si>
  <si>
    <t>The matrix must also be positive-definite.  If not, you will get #VALUE errors when you try to create the distribution.</t>
  </si>
  <si>
    <t>The Correlation Matrix tool on the Monte Carlo tab can be used to check if a matrix is positive-definite, and if nessary, make small changes.</t>
  </si>
  <si>
    <t>Select the entire correlation matrix (cells J4:M7), then click Correlation Matrix on the Monte Carlo tab.  If you accept the solution, you'll see the #VALUE errors go away.  You can use Undo (Ctrl+Z) to revert the changes.</t>
  </si>
  <si>
    <t>The correlation matrix must be symmetrical (or you can leave out the upper-triangular, as here).</t>
  </si>
  <si>
    <t>The individual distributions are then created in a table (either a row or column).</t>
  </si>
  <si>
    <t>Correlation Matrices</t>
  </si>
  <si>
    <t>The multivariate distribution functions are all prefixed with Multivariate (Multivariate.Beta, Multivariate.Normal, etc).  You can mix individual distribution types.</t>
  </si>
  <si>
    <t>Page 14</t>
  </si>
  <si>
    <t>Everything in RiskAMP is done with spreadsheet functions.  To create a random variable, just enter a function in a cell.  The cell to the right uses the function "NormalValue".</t>
  </si>
  <si>
    <t xml:space="preserve">For the basic distributions, you can also create random variables using the Insert Distribution button on the Monte Carlo tab. </t>
  </si>
  <si>
    <t>Configuration</t>
  </si>
  <si>
    <t>The next few pages will describe configuration options.  These options are only available in the Professional version of the add-in.</t>
  </si>
  <si>
    <t>To access the configuration options, click the Advanced Properties button on the Monte Carlo tab.</t>
  </si>
  <si>
    <t>Page 15</t>
  </si>
  <si>
    <t>Latin-hypercube sampling is a method for sampling random numbers which produces better distributions over smaller numbers of samples.</t>
  </si>
  <si>
    <t>The tables at right were generated using a normal distribution with and without Latin Hypercube sampling, with 500 samples.  You can see the difference in the resulting histograms.</t>
  </si>
  <si>
    <t>Latin hypercube sampling will also be used in multivariate distributions when the option is selected.</t>
  </si>
  <si>
    <t>Page 16</t>
  </si>
  <si>
    <t>Latin Hypercube Sampling</t>
  </si>
  <si>
    <t>Latin Hypercube Sampling (LHS)</t>
  </si>
  <si>
    <t>Saving Simulation Data</t>
  </si>
  <si>
    <t>Normally, simulation data is lost when you close a spreadsheet.  Set this option to save simulation data with the spreadsheet.  Note that this may considerably increase the size of your file.</t>
  </si>
  <si>
    <t>Calculating Multiple Workbooks</t>
  </si>
  <si>
    <t>By default, when you run a simulation only the current active workbook will be recalculated.  Other workbooks in the background will not.</t>
  </si>
  <si>
    <t>If you need multiple workbooks to recalculate, set this option.  Note that it may increase the time required to run the simulation.</t>
  </si>
  <si>
    <t>Configuration Options</t>
  </si>
  <si>
    <t>Page 17</t>
  </si>
  <si>
    <t>Page 18</t>
  </si>
  <si>
    <t>Now you know how the RiskAMP Add-in works, what you can do with it, and how to use the tools to make building simulations faster and easier.</t>
  </si>
  <si>
    <t>If you're new to Monte Carlo simulation, some of this can be a little confusing.  Be sure to check the example files, and visit our website for more examples and more information.</t>
  </si>
  <si>
    <t>For more information:</t>
  </si>
  <si>
    <t>http://www.riskamp.com/library</t>
  </si>
  <si>
    <t>support@riskamp.com</t>
  </si>
  <si>
    <t>Check the installed example files.  These are installed in the Start menu</t>
  </si>
  <si>
    <t xml:space="preserve"> (or Start Screen), under "Programs" -&gt; "RiskAMP" -&gt; "Examples".</t>
  </si>
  <si>
    <t>http://www.riskamp.com/kb</t>
  </si>
  <si>
    <t>Check our website.  There are more examples and some articles and</t>
  </si>
  <si>
    <t xml:space="preserve">documents on the library page, available at </t>
  </si>
  <si>
    <t>We're building a knowledge base on the website; it's searchable and may</t>
  </si>
  <si>
    <t xml:space="preserve">For anything else, questions, comments, feedback, or anything you'd </t>
  </si>
  <si>
    <t>prefer to ask us directly, please send us an email at</t>
  </si>
  <si>
    <t>have the answer to your question.</t>
  </si>
  <si>
    <t>More Information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</si>
</sst>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_);_(* \(#,##0\);_(* &quot;-&quot;??_);_(@_)"/>
    <numFmt numFmtId="165" formatCode="0.0"/>
  </numFmts>
  <fonts count="6" x14ac:knownFonts="1">
    <font>
      <sz val="11"/>
      <color theme="1"/>
      <name val="Calibri"/>
      <family val="2"/>
      <scheme val="minor"/>
    </font>
    <font>
      <sz val="11"/>
      <color theme="1"/>
      <name val="Calibri"/>
      <family val="2"/>
      <scheme val="minor"/>
    </font>
    <font>
      <b/>
      <sz val="11"/>
      <color theme="1"/>
      <name val="Calibri"/>
      <family val="2"/>
      <scheme val="minor"/>
    </font>
    <font>
      <sz val="14"/>
      <color theme="1"/>
      <name val="Calibri"/>
      <family val="2"/>
      <scheme val="minor"/>
    </font>
    <font>
      <i/>
      <sz val="11"/>
      <color theme="1"/>
      <name val="Calibri"/>
      <family val="2"/>
      <scheme val="minor"/>
    </font>
    <font>
      <u/>
      <sz val="11"/>
      <color theme="10"/>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
    <border>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cellStyleXfs>
  <cellXfs count="63">
    <xf numFmtId="0" fontId="0" fillId="0" borderId="0" xfId="0"/>
    <xf numFmtId="0" fontId="0" fillId="2" borderId="0" xfId="0" applyFill="1"/>
    <xf numFmtId="0" fontId="0" fillId="2" borderId="1" xfId="0" applyFill="1" applyBorder="1"/>
    <xf numFmtId="0" fontId="0" fillId="2" borderId="0" xfId="0" applyFill="1" applyAlignment="1">
      <alignment vertical="top" wrapText="1"/>
    </xf>
    <xf numFmtId="0" fontId="0" fillId="2" borderId="0" xfId="0" applyFill="1" applyAlignment="1">
      <alignment horizontal="left" vertical="top" wrapText="1"/>
    </xf>
    <xf numFmtId="0" fontId="2" fillId="0" borderId="0" xfId="0" applyFont="1"/>
    <xf numFmtId="164" fontId="2" fillId="0" borderId="0" xfId="1" applyNumberFormat="1" applyFont="1"/>
    <xf numFmtId="164" fontId="0" fillId="0" borderId="0" xfId="1" applyNumberFormat="1" applyFont="1"/>
    <xf numFmtId="164" fontId="0" fillId="0" borderId="0" xfId="0" applyNumberFormat="1"/>
    <xf numFmtId="164" fontId="2" fillId="0" borderId="0" xfId="0" applyNumberFormat="1" applyFont="1"/>
    <xf numFmtId="0" fontId="0" fillId="0" borderId="0" xfId="0" applyAlignment="1">
      <alignment horizontal="center"/>
    </xf>
    <xf numFmtId="0" fontId="0" fillId="0" borderId="0" xfId="0" applyFill="1" applyAlignment="1"/>
    <xf numFmtId="10" fontId="0" fillId="0" borderId="0" xfId="2" applyNumberFormat="1" applyFont="1" applyAlignment="1"/>
    <xf numFmtId="0" fontId="2" fillId="0" borderId="2" xfId="0" applyFont="1" applyBorder="1"/>
    <xf numFmtId="0" fontId="4" fillId="0" borderId="0" xfId="0" applyFont="1" applyAlignment="1">
      <alignment horizontal="left"/>
    </xf>
    <xf numFmtId="3" fontId="0" fillId="0" borderId="0" xfId="0" applyNumberFormat="1"/>
    <xf numFmtId="3" fontId="4" fillId="0" borderId="0" xfId="0" applyNumberFormat="1" applyFont="1"/>
    <xf numFmtId="10" fontId="1" fillId="3" borderId="0" xfId="2" applyNumberFormat="1" applyFont="1" applyFill="1"/>
    <xf numFmtId="0" fontId="0" fillId="0" borderId="2" xfId="0" applyBorder="1"/>
    <xf numFmtId="0" fontId="4" fillId="0" borderId="0" xfId="0" applyFont="1" applyAlignment="1">
      <alignment horizontal="center"/>
    </xf>
    <xf numFmtId="9" fontId="0" fillId="0" borderId="0" xfId="2" applyFont="1"/>
    <xf numFmtId="0" fontId="0" fillId="2" borderId="0" xfId="0" applyFill="1" applyBorder="1"/>
    <xf numFmtId="0" fontId="0" fillId="0" borderId="0" xfId="0" applyFill="1" applyBorder="1"/>
    <xf numFmtId="0" fontId="0" fillId="2" borderId="0" xfId="0" applyFill="1" applyBorder="1" applyAlignment="1">
      <alignment horizontal="left" vertical="top" wrapText="1"/>
    </xf>
    <xf numFmtId="2" fontId="0" fillId="0" borderId="0" xfId="0" applyNumberFormat="1" applyFill="1" applyBorder="1"/>
    <xf numFmtId="0" fontId="0" fillId="0" borderId="0" xfId="0" applyFill="1" applyBorder="1" applyAlignment="1">
      <alignment horizontal="right"/>
    </xf>
    <xf numFmtId="165" fontId="0" fillId="0" borderId="0" xfId="0" applyNumberFormat="1" applyFill="1" applyBorder="1"/>
    <xf numFmtId="0" fontId="0" fillId="0" borderId="0" xfId="0" applyNumberFormat="1"/>
    <xf numFmtId="1" fontId="0" fillId="0" borderId="0" xfId="0" applyNumberFormat="1"/>
    <xf numFmtId="2" fontId="0" fillId="0" borderId="0" xfId="0" applyNumberFormat="1"/>
    <xf numFmtId="0" fontId="5" fillId="2" borderId="0" xfId="3" applyFill="1" applyBorder="1" applyAlignment="1">
      <alignment horizontal="center"/>
    </xf>
    <xf numFmtId="0" fontId="4" fillId="0" borderId="0" xfId="0" quotePrefix="1" applyFont="1"/>
    <xf numFmtId="0" fontId="0" fillId="0" borderId="0" xfId="0" applyAlignment="1">
      <alignment horizontal="right"/>
    </xf>
    <xf numFmtId="0" fontId="3" fillId="2" borderId="0" xfId="0" applyFont="1" applyFill="1" applyBorder="1" applyAlignment="1"/>
    <xf numFmtId="0" fontId="3" fillId="2" borderId="2" xfId="0" applyFont="1" applyFill="1" applyBorder="1" applyAlignment="1"/>
    <xf numFmtId="0" fontId="0" fillId="2" borderId="0" xfId="0" applyFill="1" applyAlignment="1">
      <alignment horizontal="left" vertical="top" wrapText="1"/>
    </xf>
    <xf numFmtId="0" fontId="0" fillId="2" borderId="0" xfId="0" applyFill="1" applyAlignment="1">
      <alignment vertical="top" wrapText="1"/>
    </xf>
    <xf numFmtId="0" fontId="5" fillId="2" borderId="0" xfId="3" applyFill="1"/>
    <xf numFmtId="0" fontId="0" fillId="0" borderId="0" xfId="0" applyFill="1" applyAlignment="1">
      <alignment horizontal="center"/>
    </xf>
    <xf numFmtId="2" fontId="0" fillId="0" borderId="3" xfId="0" applyNumberFormat="1" applyBorder="1"/>
    <xf numFmtId="2" fontId="0" fillId="0" borderId="4" xfId="0" applyNumberFormat="1" applyBorder="1"/>
    <xf numFmtId="2" fontId="0" fillId="0" borderId="5" xfId="0" applyNumberFormat="1" applyBorder="1"/>
    <xf numFmtId="2" fontId="0" fillId="0" borderId="6" xfId="0" applyNumberFormat="1" applyBorder="1"/>
    <xf numFmtId="2" fontId="0" fillId="0" borderId="0" xfId="0" applyNumberFormat="1" applyBorder="1"/>
    <xf numFmtId="2" fontId="0" fillId="0" borderId="1" xfId="0" applyNumberFormat="1" applyBorder="1"/>
    <xf numFmtId="2" fontId="0" fillId="0" borderId="7" xfId="0" applyNumberFormat="1" applyBorder="1"/>
    <xf numFmtId="2" fontId="0" fillId="0" borderId="2" xfId="0" applyNumberFormat="1" applyBorder="1"/>
    <xf numFmtId="2" fontId="0" fillId="0" borderId="8" xfId="0" applyNumberFormat="1" applyBorder="1"/>
    <xf numFmtId="0" fontId="0" fillId="0" borderId="0" xfId="0" applyNumberFormat="1" applyFill="1" applyAlignment="1">
      <alignment horizontal="right" indent="1"/>
    </xf>
    <xf numFmtId="0" fontId="0" fillId="0" borderId="2" xfId="0" applyBorder="1" applyAlignment="1">
      <alignment horizontal="center"/>
    </xf>
    <xf numFmtId="0" fontId="0" fillId="2" borderId="0" xfId="0" applyFill="1" applyAlignment="1">
      <alignment horizontal="right"/>
    </xf>
    <xf numFmtId="0" fontId="5" fillId="2" borderId="0" xfId="3" applyFill="1" applyAlignment="1" applyProtection="1"/>
    <xf numFmtId="0" fontId="0" fillId="2" borderId="0" xfId="0" applyNumberFormat="1" applyFill="1" applyAlignment="1">
      <alignment horizontal="right" indent="1"/>
    </xf>
    <xf numFmtId="0" fontId="3" fillId="2" borderId="0" xfId="0" applyFont="1" applyFill="1" applyBorder="1" applyAlignment="1">
      <alignment horizontal="left"/>
    </xf>
    <xf numFmtId="0" fontId="3" fillId="2" borderId="2" xfId="0" applyFont="1" applyFill="1" applyBorder="1" applyAlignment="1">
      <alignment horizontal="left"/>
    </xf>
    <xf numFmtId="0" fontId="0" fillId="2" borderId="0" xfId="0" applyFill="1" applyAlignment="1">
      <alignment vertical="top" wrapText="1"/>
    </xf>
    <xf numFmtId="0" fontId="3" fillId="2" borderId="0" xfId="0" applyFont="1" applyFill="1" applyBorder="1"/>
    <xf numFmtId="0" fontId="3" fillId="2" borderId="2" xfId="0" applyFont="1" applyFill="1" applyBorder="1"/>
    <xf numFmtId="0" fontId="3" fillId="2" borderId="0" xfId="0" applyFont="1" applyFill="1" applyBorder="1" applyAlignment="1">
      <alignment horizontal="right"/>
    </xf>
    <xf numFmtId="0" fontId="3" fillId="2" borderId="2" xfId="0" applyFont="1" applyFill="1" applyBorder="1" applyAlignment="1">
      <alignment horizontal="right"/>
    </xf>
    <xf numFmtId="0" fontId="0" fillId="2" borderId="0" xfId="0" applyFill="1" applyAlignment="1">
      <alignment horizontal="left" vertical="top" wrapText="1"/>
    </xf>
    <xf numFmtId="0" fontId="0" fillId="2" borderId="0" xfId="0" applyFill="1" applyBorder="1" applyAlignment="1">
      <alignment horizontal="left" vertical="top" wrapText="1"/>
    </xf>
    <xf numFmtId="0" fontId="2" fillId="2" borderId="0" xfId="0" applyFont="1" applyFill="1" applyAlignment="1">
      <alignment horizontal="left" vertical="top" wrapText="1"/>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numRef>
              <c:f>'Page 7 '!$J$5:$J$19</c:f>
              <c:numCache>
                <c:formatCode>#,##0</c:formatCode>
                <c:ptCount val="15"/>
                <c:pt idx="0">
                  <c:v>600000</c:v>
                </c:pt>
                <c:pt idx="1">
                  <c:v>800000</c:v>
                </c:pt>
                <c:pt idx="2">
                  <c:v>1000000</c:v>
                </c:pt>
                <c:pt idx="3">
                  <c:v>1200000</c:v>
                </c:pt>
                <c:pt idx="4">
                  <c:v>1400000</c:v>
                </c:pt>
                <c:pt idx="5">
                  <c:v>1600000</c:v>
                </c:pt>
                <c:pt idx="6">
                  <c:v>1800000</c:v>
                </c:pt>
                <c:pt idx="7">
                  <c:v>2000000</c:v>
                </c:pt>
                <c:pt idx="8">
                  <c:v>2200000</c:v>
                </c:pt>
                <c:pt idx="9">
                  <c:v>2400000</c:v>
                </c:pt>
                <c:pt idx="10">
                  <c:v>2600000</c:v>
                </c:pt>
                <c:pt idx="11">
                  <c:v>2800000</c:v>
                </c:pt>
                <c:pt idx="12">
                  <c:v>3000000</c:v>
                </c:pt>
                <c:pt idx="13">
                  <c:v>3200000</c:v>
                </c:pt>
                <c:pt idx="14">
                  <c:v>3400000</c:v>
                </c:pt>
              </c:numCache>
            </c:numRef>
          </c:cat>
          <c:val>
            <c:numRef>
              <c:f>'Page 7 '!$K$5:$K$19</c:f>
              <c:numCache>
                <c:formatCode>0%</c:formatCode>
                <c:ptCount val="15"/>
                <c:pt idx="0">
                  <c:v>0</c:v>
                </c:pt>
                <c:pt idx="1">
                  <c:v>2E-3</c:v>
                </c:pt>
                <c:pt idx="2">
                  <c:v>0.04</c:v>
                </c:pt>
                <c:pt idx="3">
                  <c:v>8.4000000000000005E-2</c:v>
                </c:pt>
                <c:pt idx="4">
                  <c:v>0.17799999999999999</c:v>
                </c:pt>
                <c:pt idx="5">
                  <c:v>0.158</c:v>
                </c:pt>
                <c:pt idx="6">
                  <c:v>0.184</c:v>
                </c:pt>
                <c:pt idx="7">
                  <c:v>0.11</c:v>
                </c:pt>
                <c:pt idx="8">
                  <c:v>9.1999999999999998E-2</c:v>
                </c:pt>
                <c:pt idx="9">
                  <c:v>6.8000000000000005E-2</c:v>
                </c:pt>
                <c:pt idx="10">
                  <c:v>3.2000000000000001E-2</c:v>
                </c:pt>
                <c:pt idx="11">
                  <c:v>0.03</c:v>
                </c:pt>
                <c:pt idx="12">
                  <c:v>1.2E-2</c:v>
                </c:pt>
                <c:pt idx="13">
                  <c:v>8.0000000000000002E-3</c:v>
                </c:pt>
                <c:pt idx="14">
                  <c:v>0</c:v>
                </c:pt>
              </c:numCache>
            </c:numRef>
          </c:val>
        </c:ser>
        <c:dLbls>
          <c:showLegendKey val="0"/>
          <c:showVal val="0"/>
          <c:showCatName val="0"/>
          <c:showSerName val="0"/>
          <c:showPercent val="0"/>
          <c:showBubbleSize val="0"/>
        </c:dLbls>
        <c:gapWidth val="50"/>
        <c:overlap val="-27"/>
        <c:axId val="-1072711120"/>
        <c:axId val="-1072713840"/>
      </c:barChart>
      <c:catAx>
        <c:axId val="-1072711120"/>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2713840"/>
        <c:crosses val="autoZero"/>
        <c:auto val="1"/>
        <c:lblAlgn val="ctr"/>
        <c:lblOffset val="100"/>
        <c:noMultiLvlLbl val="0"/>
      </c:catAx>
      <c:valAx>
        <c:axId val="-10727138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27111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strRef>
              <c:f>RiskAMPChartData!$D$17</c:f>
              <c:strCache>
                <c:ptCount val="1"/>
                <c:pt idx="0">
                  <c:v>'Page 8'!$K$10; n=0</c:v>
                </c:pt>
              </c:strCache>
            </c:strRef>
          </c:tx>
          <c:spPr>
            <a:ln w="3175">
              <a:solidFill>
                <a:schemeClr val="bg1"/>
              </a:solidFill>
            </a:ln>
            <a:effectLst>
              <a:outerShdw blurRad="50800" dist="38100" dir="5400000" algn="t">
                <a:prstClr val="black">
                  <a:alpha val="40000"/>
                </a:prstClr>
              </a:outerShdw>
            </a:effectLst>
          </c:spPr>
          <c:invertIfNegative val="0"/>
          <c:cat>
            <c:numRef>
              <c:f>RiskAMPChartData!$C$1:$C$15</c:f>
              <c:numCache>
                <c:formatCode>0.00</c:formatCode>
                <c:ptCount val="15"/>
                <c:pt idx="0">
                  <c:v>0.06</c:v>
                </c:pt>
                <c:pt idx="1">
                  <c:v>0.12</c:v>
                </c:pt>
                <c:pt idx="2">
                  <c:v>0.18</c:v>
                </c:pt>
                <c:pt idx="3">
                  <c:v>0.24</c:v>
                </c:pt>
                <c:pt idx="4">
                  <c:v>0.3</c:v>
                </c:pt>
                <c:pt idx="5">
                  <c:v>0.36</c:v>
                </c:pt>
                <c:pt idx="6">
                  <c:v>0.42</c:v>
                </c:pt>
                <c:pt idx="7">
                  <c:v>0.48</c:v>
                </c:pt>
                <c:pt idx="8">
                  <c:v>0.54</c:v>
                </c:pt>
                <c:pt idx="9">
                  <c:v>0.60000000000000009</c:v>
                </c:pt>
                <c:pt idx="10">
                  <c:v>0.65999999999999992</c:v>
                </c:pt>
                <c:pt idx="11">
                  <c:v>0.72</c:v>
                </c:pt>
                <c:pt idx="12">
                  <c:v>0.78</c:v>
                </c:pt>
                <c:pt idx="13">
                  <c:v>0.84000000000000008</c:v>
                </c:pt>
                <c:pt idx="14">
                  <c:v>0.89999999999999991</c:v>
                </c:pt>
              </c:numCache>
            </c:numRef>
          </c:cat>
          <c:val>
            <c:numRef>
              <c:f>RiskAMPChartData!$D$1:$D$15</c:f>
              <c:numCache>
                <c:formatCode>0</c:formatCode>
                <c:ptCount val="15"/>
                <c:pt idx="0">
                  <c:v>0</c:v>
                </c:pt>
                <c:pt idx="1">
                  <c:v>1</c:v>
                </c:pt>
                <c:pt idx="2">
                  <c:v>16</c:v>
                </c:pt>
                <c:pt idx="3">
                  <c:v>61</c:v>
                </c:pt>
                <c:pt idx="4">
                  <c:v>143</c:v>
                </c:pt>
                <c:pt idx="5">
                  <c:v>135</c:v>
                </c:pt>
                <c:pt idx="6">
                  <c:v>87</c:v>
                </c:pt>
                <c:pt idx="7">
                  <c:v>37</c:v>
                </c:pt>
                <c:pt idx="8">
                  <c:v>13</c:v>
                </c:pt>
                <c:pt idx="9">
                  <c:v>3</c:v>
                </c:pt>
                <c:pt idx="10">
                  <c:v>2</c:v>
                </c:pt>
                <c:pt idx="11">
                  <c:v>0</c:v>
                </c:pt>
                <c:pt idx="12">
                  <c:v>1</c:v>
                </c:pt>
                <c:pt idx="13">
                  <c:v>1</c:v>
                </c:pt>
                <c:pt idx="14">
                  <c:v>0</c:v>
                </c:pt>
              </c:numCache>
            </c:numRef>
          </c:val>
        </c:ser>
        <c:dLbls>
          <c:showLegendKey val="0"/>
          <c:showVal val="0"/>
          <c:showCatName val="0"/>
          <c:showSerName val="0"/>
          <c:showPercent val="0"/>
          <c:showBubbleSize val="0"/>
        </c:dLbls>
        <c:gapWidth val="0"/>
        <c:axId val="-1072712752"/>
        <c:axId val="-1072713296"/>
      </c:barChart>
      <c:catAx>
        <c:axId val="-1072712752"/>
        <c:scaling>
          <c:orientation val="minMax"/>
        </c:scaling>
        <c:delete val="0"/>
        <c:axPos val="b"/>
        <c:numFmt formatCode="0.00" sourceLinked="1"/>
        <c:majorTickMark val="out"/>
        <c:minorTickMark val="none"/>
        <c:tickLblPos val="nextTo"/>
        <c:crossAx val="-1072713296"/>
        <c:crosses val="autoZero"/>
        <c:auto val="1"/>
        <c:lblAlgn val="ctr"/>
        <c:lblOffset val="100"/>
        <c:noMultiLvlLbl val="0"/>
      </c:catAx>
      <c:valAx>
        <c:axId val="-1072713296"/>
        <c:scaling>
          <c:orientation val="minMax"/>
        </c:scaling>
        <c:delete val="0"/>
        <c:axPos val="l"/>
        <c:numFmt formatCode="0" sourceLinked="1"/>
        <c:majorTickMark val="out"/>
        <c:minorTickMark val="none"/>
        <c:tickLblPos val="nextTo"/>
        <c:crossAx val="-1072712752"/>
        <c:crosses val="autoZero"/>
        <c:crossBetween val="between"/>
      </c:valAx>
    </c:plotArea>
    <c:plotVisOnly val="1"/>
    <c:dispBlanksAs val="gap"/>
    <c:showDLblsOverMax val="0"/>
  </c:chart>
  <c:spPr>
    <a:ln>
      <a:solidFill>
        <a:schemeClr val="bg2"/>
      </a:solidFill>
    </a:ln>
  </c:spPr>
  <c:txPr>
    <a:bodyPr/>
    <a:lstStyle/>
    <a:p>
      <a:pPr>
        <a:defRPr>
          <a:solidFill>
            <a:schemeClr val="tx1">
              <a:lumMod val="65000"/>
              <a:lumOff val="35000"/>
            </a:schemeClr>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With LHS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numRef>
              <c:f>'Page  15'!$I$2:$I$18</c:f>
              <c:numCache>
                <c:formatCode>0.00</c:formatCode>
                <c:ptCount val="17"/>
                <c:pt idx="0">
                  <c:v>-4</c:v>
                </c:pt>
                <c:pt idx="1">
                  <c:v>-3.5</c:v>
                </c:pt>
                <c:pt idx="2">
                  <c:v>-3</c:v>
                </c:pt>
                <c:pt idx="3">
                  <c:v>-2.5</c:v>
                </c:pt>
                <c:pt idx="4">
                  <c:v>-2</c:v>
                </c:pt>
                <c:pt idx="5">
                  <c:v>-1.5</c:v>
                </c:pt>
                <c:pt idx="6">
                  <c:v>-1</c:v>
                </c:pt>
                <c:pt idx="7">
                  <c:v>-0.5</c:v>
                </c:pt>
                <c:pt idx="8">
                  <c:v>0</c:v>
                </c:pt>
                <c:pt idx="9">
                  <c:v>0.5</c:v>
                </c:pt>
                <c:pt idx="10">
                  <c:v>1</c:v>
                </c:pt>
                <c:pt idx="11">
                  <c:v>1.5</c:v>
                </c:pt>
                <c:pt idx="12">
                  <c:v>2</c:v>
                </c:pt>
                <c:pt idx="13">
                  <c:v>2.5</c:v>
                </c:pt>
                <c:pt idx="14">
                  <c:v>3</c:v>
                </c:pt>
                <c:pt idx="15">
                  <c:v>3.5</c:v>
                </c:pt>
                <c:pt idx="16">
                  <c:v>4</c:v>
                </c:pt>
              </c:numCache>
            </c:numRef>
          </c:cat>
          <c:val>
            <c:numRef>
              <c:f>'Page  15'!$J$2:$J$18</c:f>
              <c:numCache>
                <c:formatCode>0</c:formatCode>
                <c:ptCount val="17"/>
                <c:pt idx="0">
                  <c:v>0</c:v>
                </c:pt>
                <c:pt idx="1">
                  <c:v>0</c:v>
                </c:pt>
                <c:pt idx="2">
                  <c:v>1</c:v>
                </c:pt>
                <c:pt idx="3">
                  <c:v>2</c:v>
                </c:pt>
                <c:pt idx="4">
                  <c:v>8</c:v>
                </c:pt>
                <c:pt idx="5">
                  <c:v>23</c:v>
                </c:pt>
                <c:pt idx="6">
                  <c:v>45</c:v>
                </c:pt>
                <c:pt idx="7">
                  <c:v>75</c:v>
                </c:pt>
                <c:pt idx="8">
                  <c:v>96</c:v>
                </c:pt>
                <c:pt idx="9">
                  <c:v>95</c:v>
                </c:pt>
                <c:pt idx="10">
                  <c:v>75</c:v>
                </c:pt>
                <c:pt idx="11">
                  <c:v>46</c:v>
                </c:pt>
                <c:pt idx="12">
                  <c:v>22</c:v>
                </c:pt>
                <c:pt idx="13">
                  <c:v>9</c:v>
                </c:pt>
                <c:pt idx="14">
                  <c:v>3</c:v>
                </c:pt>
                <c:pt idx="15">
                  <c:v>0</c:v>
                </c:pt>
                <c:pt idx="16">
                  <c:v>0</c:v>
                </c:pt>
              </c:numCache>
            </c:numRef>
          </c:val>
        </c:ser>
        <c:dLbls>
          <c:showLegendKey val="0"/>
          <c:showVal val="0"/>
          <c:showCatName val="0"/>
          <c:showSerName val="0"/>
          <c:showPercent val="0"/>
          <c:showBubbleSize val="0"/>
        </c:dLbls>
        <c:gapWidth val="30"/>
        <c:overlap val="-27"/>
        <c:axId val="-1072715472"/>
        <c:axId val="-1072714928"/>
      </c:barChart>
      <c:catAx>
        <c:axId val="-1072715472"/>
        <c:scaling>
          <c:orientation val="minMax"/>
        </c:scaling>
        <c:delete val="0"/>
        <c:axPos val="b"/>
        <c:numFmt formatCode="0.0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2714928"/>
        <c:crosses val="autoZero"/>
        <c:auto val="1"/>
        <c:lblAlgn val="ctr"/>
        <c:lblOffset val="100"/>
        <c:noMultiLvlLbl val="0"/>
      </c:catAx>
      <c:valAx>
        <c:axId val="-1072714928"/>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27154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Without LHS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numRef>
              <c:f>'Page  15'!$I$2:$I$18</c:f>
              <c:numCache>
                <c:formatCode>0.00</c:formatCode>
                <c:ptCount val="17"/>
                <c:pt idx="0">
                  <c:v>-4</c:v>
                </c:pt>
                <c:pt idx="1">
                  <c:v>-3.5</c:v>
                </c:pt>
                <c:pt idx="2">
                  <c:v>-3</c:v>
                </c:pt>
                <c:pt idx="3">
                  <c:v>-2.5</c:v>
                </c:pt>
                <c:pt idx="4">
                  <c:v>-2</c:v>
                </c:pt>
                <c:pt idx="5">
                  <c:v>-1.5</c:v>
                </c:pt>
                <c:pt idx="6">
                  <c:v>-1</c:v>
                </c:pt>
                <c:pt idx="7">
                  <c:v>-0.5</c:v>
                </c:pt>
                <c:pt idx="8">
                  <c:v>0</c:v>
                </c:pt>
                <c:pt idx="9">
                  <c:v>0.5</c:v>
                </c:pt>
                <c:pt idx="10">
                  <c:v>1</c:v>
                </c:pt>
                <c:pt idx="11">
                  <c:v>1.5</c:v>
                </c:pt>
                <c:pt idx="12">
                  <c:v>2</c:v>
                </c:pt>
                <c:pt idx="13">
                  <c:v>2.5</c:v>
                </c:pt>
                <c:pt idx="14">
                  <c:v>3</c:v>
                </c:pt>
                <c:pt idx="15">
                  <c:v>3.5</c:v>
                </c:pt>
                <c:pt idx="16">
                  <c:v>4</c:v>
                </c:pt>
              </c:numCache>
            </c:numRef>
          </c:cat>
          <c:val>
            <c:numRef>
              <c:f>'Page  15'!$K$2:$K$18</c:f>
              <c:numCache>
                <c:formatCode>0</c:formatCode>
                <c:ptCount val="17"/>
                <c:pt idx="0">
                  <c:v>0</c:v>
                </c:pt>
                <c:pt idx="1">
                  <c:v>0</c:v>
                </c:pt>
                <c:pt idx="2">
                  <c:v>1</c:v>
                </c:pt>
                <c:pt idx="3">
                  <c:v>3</c:v>
                </c:pt>
                <c:pt idx="4">
                  <c:v>5</c:v>
                </c:pt>
                <c:pt idx="5">
                  <c:v>18</c:v>
                </c:pt>
                <c:pt idx="6">
                  <c:v>53</c:v>
                </c:pt>
                <c:pt idx="7">
                  <c:v>64</c:v>
                </c:pt>
                <c:pt idx="8">
                  <c:v>114</c:v>
                </c:pt>
                <c:pt idx="9">
                  <c:v>101</c:v>
                </c:pt>
                <c:pt idx="10">
                  <c:v>75</c:v>
                </c:pt>
                <c:pt idx="11">
                  <c:v>37</c:v>
                </c:pt>
                <c:pt idx="12">
                  <c:v>22</c:v>
                </c:pt>
                <c:pt idx="13">
                  <c:v>5</c:v>
                </c:pt>
                <c:pt idx="14">
                  <c:v>1</c:v>
                </c:pt>
                <c:pt idx="15">
                  <c:v>1</c:v>
                </c:pt>
                <c:pt idx="16">
                  <c:v>0</c:v>
                </c:pt>
              </c:numCache>
            </c:numRef>
          </c:val>
        </c:ser>
        <c:dLbls>
          <c:showLegendKey val="0"/>
          <c:showVal val="0"/>
          <c:showCatName val="0"/>
          <c:showSerName val="0"/>
          <c:showPercent val="0"/>
          <c:showBubbleSize val="0"/>
        </c:dLbls>
        <c:gapWidth val="30"/>
        <c:overlap val="-27"/>
        <c:axId val="-1123659040"/>
        <c:axId val="-1123660672"/>
      </c:barChart>
      <c:catAx>
        <c:axId val="-1123659040"/>
        <c:scaling>
          <c:orientation val="minMax"/>
        </c:scaling>
        <c:delete val="0"/>
        <c:axPos val="b"/>
        <c:numFmt formatCode="0.0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3660672"/>
        <c:crosses val="autoZero"/>
        <c:auto val="1"/>
        <c:lblAlgn val="ctr"/>
        <c:lblOffset val="100"/>
        <c:noMultiLvlLbl val="0"/>
      </c:catAx>
      <c:valAx>
        <c:axId val="-11236606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36590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hyperlink" Target="#Welcome!H1"/><Relationship Id="rId1" Type="http://schemas.openxmlformats.org/officeDocument/2006/relationships/hyperlink" Target="#'Page 2'!I8"/></Relationships>
</file>

<file path=xl/drawings/_rels/drawing10.xml.rels><?xml version="1.0" encoding="UTF-8" standalone="yes"?>
<Relationships xmlns="http://schemas.openxmlformats.org/package/2006/relationships"><Relationship Id="rId2" Type="http://schemas.openxmlformats.org/officeDocument/2006/relationships/hyperlink" Target="#'Page 9'!H1"/><Relationship Id="rId1" Type="http://schemas.openxmlformats.org/officeDocument/2006/relationships/hyperlink" Target="#'Page  11'!K6"/></Relationships>
</file>

<file path=xl/drawings/_rels/drawing11.xml.rels><?xml version="1.0" encoding="UTF-8" standalone="yes"?>
<Relationships xmlns="http://schemas.openxmlformats.org/package/2006/relationships"><Relationship Id="rId2" Type="http://schemas.openxmlformats.org/officeDocument/2006/relationships/hyperlink" Target="#'Page  10'!I5"/><Relationship Id="rId1" Type="http://schemas.openxmlformats.org/officeDocument/2006/relationships/hyperlink" Target="#'Page  12'!H1"/></Relationships>
</file>

<file path=xl/drawings/_rels/drawing12.xml.rels><?xml version="1.0" encoding="UTF-8" standalone="yes"?>
<Relationships xmlns="http://schemas.openxmlformats.org/package/2006/relationships"><Relationship Id="rId2" Type="http://schemas.openxmlformats.org/officeDocument/2006/relationships/hyperlink" Target="#'Page  11'!K6"/><Relationship Id="rId1" Type="http://schemas.openxmlformats.org/officeDocument/2006/relationships/hyperlink" Target="#'Page  13'!J4:M7"/></Relationships>
</file>

<file path=xl/drawings/_rels/drawing13.xml.rels><?xml version="1.0" encoding="UTF-8" standalone="yes"?>
<Relationships xmlns="http://schemas.openxmlformats.org/package/2006/relationships"><Relationship Id="rId2" Type="http://schemas.openxmlformats.org/officeDocument/2006/relationships/hyperlink" Target="#'Page  12'!H1"/><Relationship Id="rId1" Type="http://schemas.openxmlformats.org/officeDocument/2006/relationships/hyperlink" Target="#'Page  14'!H1"/></Relationships>
</file>

<file path=xl/drawings/_rels/drawing14.xml.rels><?xml version="1.0" encoding="UTF-8" standalone="yes"?>
<Relationships xmlns="http://schemas.openxmlformats.org/package/2006/relationships"><Relationship Id="rId2" Type="http://schemas.openxmlformats.org/officeDocument/2006/relationships/hyperlink" Target="#'Page  13'!J4:M7"/><Relationship Id="rId1" Type="http://schemas.openxmlformats.org/officeDocument/2006/relationships/hyperlink" Target="#'Page  15'!H1"/></Relationships>
</file>

<file path=xl/drawings/_rels/drawing1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hyperlink" Target="#'Page  14'!H1"/><Relationship Id="rId1" Type="http://schemas.openxmlformats.org/officeDocument/2006/relationships/hyperlink" Target="#'Page  16'!H1"/><Relationship Id="rId4"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2" Type="http://schemas.openxmlformats.org/officeDocument/2006/relationships/hyperlink" Target="#'Page  15'!H1"/><Relationship Id="rId1" Type="http://schemas.openxmlformats.org/officeDocument/2006/relationships/hyperlink" Target="#'Page  17'!H1"/></Relationships>
</file>

<file path=xl/drawings/_rels/drawing17.xml.rels><?xml version="1.0" encoding="UTF-8" standalone="yes"?>
<Relationships xmlns="http://schemas.openxmlformats.org/package/2006/relationships"><Relationship Id="rId2" Type="http://schemas.openxmlformats.org/officeDocument/2006/relationships/hyperlink" Target="#'Page  16'!H1"/><Relationship Id="rId1" Type="http://schemas.openxmlformats.org/officeDocument/2006/relationships/hyperlink" Target="#'Page  18'!H1"/></Relationships>
</file>

<file path=xl/drawings/_rels/drawing18.xml.rels><?xml version="1.0" encoding="UTF-8" standalone="yes"?>
<Relationships xmlns="http://schemas.openxmlformats.org/package/2006/relationships"><Relationship Id="rId2" Type="http://schemas.openxmlformats.org/officeDocument/2006/relationships/hyperlink" Target="#'Page  17'!H1"/><Relationship Id="rId1" Type="http://schemas.openxmlformats.org/officeDocument/2006/relationships/hyperlink" Target="#'Page  18'!H1"/></Relationships>
</file>

<file path=xl/drawings/_rels/drawing2.xml.rels><?xml version="1.0" encoding="UTF-8" standalone="yes"?>
<Relationships xmlns="http://schemas.openxmlformats.org/package/2006/relationships"><Relationship Id="rId2" Type="http://schemas.openxmlformats.org/officeDocument/2006/relationships/hyperlink" Target="#Welcome!H1"/><Relationship Id="rId1" Type="http://schemas.openxmlformats.org/officeDocument/2006/relationships/hyperlink" Target="#'Page 3'!I8"/></Relationships>
</file>

<file path=xl/drawings/_rels/drawing3.xml.rels><?xml version="1.0" encoding="UTF-8" standalone="yes"?>
<Relationships xmlns="http://schemas.openxmlformats.org/package/2006/relationships"><Relationship Id="rId2" Type="http://schemas.openxmlformats.org/officeDocument/2006/relationships/hyperlink" Target="#'Page 2'!I8"/><Relationship Id="rId1" Type="http://schemas.openxmlformats.org/officeDocument/2006/relationships/hyperlink" Target="#'Page 4'!H1"/></Relationships>
</file>

<file path=xl/drawings/_rels/drawing4.xml.rels><?xml version="1.0" encoding="UTF-8" standalone="yes"?>
<Relationships xmlns="http://schemas.openxmlformats.org/package/2006/relationships"><Relationship Id="rId2" Type="http://schemas.openxmlformats.org/officeDocument/2006/relationships/hyperlink" Target="#'Page 3'!I8"/><Relationship Id="rId1" Type="http://schemas.openxmlformats.org/officeDocument/2006/relationships/hyperlink" Target="#'Page 5'!N12"/></Relationships>
</file>

<file path=xl/drawings/_rels/drawing5.xml.rels><?xml version="1.0" encoding="UTF-8" standalone="yes"?>
<Relationships xmlns="http://schemas.openxmlformats.org/package/2006/relationships"><Relationship Id="rId2" Type="http://schemas.openxmlformats.org/officeDocument/2006/relationships/hyperlink" Target="#'Page 4'!H1"/><Relationship Id="rId1" Type="http://schemas.openxmlformats.org/officeDocument/2006/relationships/hyperlink" Target="#'Page 6'!H1"/></Relationships>
</file>

<file path=xl/drawings/_rels/drawing6.xml.rels><?xml version="1.0" encoding="UTF-8" standalone="yes"?>
<Relationships xmlns="http://schemas.openxmlformats.org/package/2006/relationships"><Relationship Id="rId2" Type="http://schemas.openxmlformats.org/officeDocument/2006/relationships/hyperlink" Target="#'Page 5'!N12"/><Relationship Id="rId1" Type="http://schemas.openxmlformats.org/officeDocument/2006/relationships/hyperlink" Target="#'Page 7 '!H1"/></Relationships>
</file>

<file path=xl/drawings/_rels/drawing7.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hyperlink" Target="#'Page 6'!H1"/><Relationship Id="rId1" Type="http://schemas.openxmlformats.org/officeDocument/2006/relationships/hyperlink" Target="#'Page 8'!H1"/></Relationships>
</file>

<file path=xl/drawings/_rels/drawing8.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hyperlink" Target="#'Page 7 '!H1"/><Relationship Id="rId1" Type="http://schemas.openxmlformats.org/officeDocument/2006/relationships/hyperlink" Target="#'Page 9'!H1"/></Relationships>
</file>

<file path=xl/drawings/_rels/drawing9.xml.rels><?xml version="1.0" encoding="UTF-8" standalone="yes"?>
<Relationships xmlns="http://schemas.openxmlformats.org/package/2006/relationships"><Relationship Id="rId2" Type="http://schemas.openxmlformats.org/officeDocument/2006/relationships/hyperlink" Target="#'Page 8'!H1"/><Relationship Id="rId1" Type="http://schemas.openxmlformats.org/officeDocument/2006/relationships/hyperlink" Target="#'Page  10'!I5"/></Relationships>
</file>

<file path=xl/drawings/drawing1.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3" name="Rounded Rectangle 2">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4" name="Rounded Rectangle 3">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r>
            <a:rPr lang="en-US" sz="1200"/>
            <a:t>Back</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2" name="Rounded Rectangle 1">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3" name="Rounded Rectangle 2">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Back</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2" name="Rounded Rectangle 1">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3" name="Rounded Rectangle 2">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Back</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2" name="Rounded Rectangle 1">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3" name="Rounded Rectangle 2">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Back</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2" name="Rounded Rectangle 1">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3" name="Rounded Rectangle 2">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Back</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2" name="Rounded Rectangle 1">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3" name="Rounded Rectangle 2">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Back</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2" name="Rounded Rectangle 1">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3" name="Rounded Rectangle 2">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Back</a:t>
          </a:r>
        </a:p>
      </xdr:txBody>
    </xdr:sp>
    <xdr:clientData/>
  </xdr:twoCellAnchor>
  <xdr:twoCellAnchor>
    <xdr:from>
      <xdr:col>11</xdr:col>
      <xdr:colOff>295276</xdr:colOff>
      <xdr:row>1</xdr:row>
      <xdr:rowOff>4762</xdr:rowOff>
    </xdr:from>
    <xdr:to>
      <xdr:col>17</xdr:col>
      <xdr:colOff>304800</xdr:colOff>
      <xdr:row>17</xdr:row>
      <xdr:rowOff>133350</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295275</xdr:colOff>
      <xdr:row>17</xdr:row>
      <xdr:rowOff>171450</xdr:rowOff>
    </xdr:from>
    <xdr:to>
      <xdr:col>17</xdr:col>
      <xdr:colOff>304799</xdr:colOff>
      <xdr:row>34</xdr:row>
      <xdr:rowOff>109538</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2" name="Rounded Rectangle 1">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3" name="Rounded Rectangle 2">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Back</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2" name="Rounded Rectangle 1">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3" name="Rounded Rectangle 2">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Back</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2" name="Rounded Rectangle 1">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3" name="Rounded Rectangle 2">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Back</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2" name="Rounded Rectangle 1">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3" name="Rounded Rectangle 2">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Back</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2" name="Rounded Rectangle 1">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3" name="Rounded Rectangle 2">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Back</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2" name="Rounded Rectangle 1">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3" name="Rounded Rectangle 2">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Back</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2" name="Rounded Rectangle 1">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3" name="Rounded Rectangle 2">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Back</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2" name="Rounded Rectangle 1">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3" name="Rounded Rectangle 2">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Back</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2" name="Rounded Rectangle 1">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3" name="Rounded Rectangle 2">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Back</a:t>
          </a:r>
        </a:p>
      </xdr:txBody>
    </xdr:sp>
    <xdr:clientData/>
  </xdr:twoCellAnchor>
  <xdr:twoCellAnchor>
    <xdr:from>
      <xdr:col>11</xdr:col>
      <xdr:colOff>300037</xdr:colOff>
      <xdr:row>1</xdr:row>
      <xdr:rowOff>109537</xdr:rowOff>
    </xdr:from>
    <xdr:to>
      <xdr:col>17</xdr:col>
      <xdr:colOff>600075</xdr:colOff>
      <xdr:row>20</xdr:row>
      <xdr:rowOff>9525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2" name="Rounded Rectangle 1">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3" name="Rounded Rectangle 2">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Back</a:t>
          </a:r>
        </a:p>
      </xdr:txBody>
    </xdr:sp>
    <xdr:clientData/>
  </xdr:twoCellAnchor>
  <xdr:twoCellAnchor>
    <xdr:from>
      <xdr:col>12</xdr:col>
      <xdr:colOff>257175</xdr:colOff>
      <xdr:row>1</xdr:row>
      <xdr:rowOff>95250</xdr:rowOff>
    </xdr:from>
    <xdr:to>
      <xdr:col>17</xdr:col>
      <xdr:colOff>438150</xdr:colOff>
      <xdr:row>18</xdr:row>
      <xdr:rowOff>85725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219075</xdr:colOff>
      <xdr:row>20</xdr:row>
      <xdr:rowOff>152400</xdr:rowOff>
    </xdr:from>
    <xdr:to>
      <xdr:col>6</xdr:col>
      <xdr:colOff>66675</xdr:colOff>
      <xdr:row>22</xdr:row>
      <xdr:rowOff>95250</xdr:rowOff>
    </xdr:to>
    <xdr:sp macro="" textlink="">
      <xdr:nvSpPr>
        <xdr:cNvPr id="2" name="Rounded Rectangle 1">
          <a:hlinkClick xmlns:r="http://schemas.openxmlformats.org/officeDocument/2006/relationships" r:id="rId1" tooltip="Next Page"/>
        </xdr:cNvPr>
        <xdr:cNvSpPr/>
      </xdr:nvSpPr>
      <xdr:spPr>
        <a:xfrm>
          <a:off x="2352675"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Next Page</a:t>
          </a:r>
        </a:p>
      </xdr:txBody>
    </xdr:sp>
    <xdr:clientData/>
  </xdr:twoCellAnchor>
  <xdr:twoCellAnchor>
    <xdr:from>
      <xdr:col>0</xdr:col>
      <xdr:colOff>209550</xdr:colOff>
      <xdr:row>20</xdr:row>
      <xdr:rowOff>152400</xdr:rowOff>
    </xdr:from>
    <xdr:to>
      <xdr:col>2</xdr:col>
      <xdr:colOff>361950</xdr:colOff>
      <xdr:row>22</xdr:row>
      <xdr:rowOff>95250</xdr:rowOff>
    </xdr:to>
    <xdr:sp macro="" textlink="">
      <xdr:nvSpPr>
        <xdr:cNvPr id="3" name="Rounded Rectangle 2">
          <a:hlinkClick xmlns:r="http://schemas.openxmlformats.org/officeDocument/2006/relationships" r:id="rId2" tooltip="Back"/>
        </xdr:cNvPr>
        <xdr:cNvSpPr/>
      </xdr:nvSpPr>
      <xdr:spPr>
        <a:xfrm>
          <a:off x="209550" y="3962400"/>
          <a:ext cx="1066800" cy="323850"/>
        </a:xfrm>
        <a:prstGeom prst="roundRect">
          <a:avLst>
            <a:gd name="adj" fmla="val 7843"/>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a:t>Back</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mailto:support@riskamp.com" TargetMode="External"/><Relationship Id="rId2" Type="http://schemas.openxmlformats.org/officeDocument/2006/relationships/hyperlink" Target="http://www.riskamp.com/kb" TargetMode="External"/><Relationship Id="rId1" Type="http://schemas.openxmlformats.org/officeDocument/2006/relationships/hyperlink" Target="http://www.riskamp.com/library" TargetMode="External"/><Relationship Id="rId5" Type="http://schemas.openxmlformats.org/officeDocument/2006/relationships/drawing" Target="../drawings/drawing17.xml"/><Relationship Id="rId4"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J20"/>
  <sheetViews>
    <sheetView tabSelected="1" workbookViewId="0">
      <pane xSplit="7" topLeftCell="H1" activePane="topRight" state="frozen"/>
      <selection pane="topRight" activeCell="J22" sqref="J22"/>
    </sheetView>
  </sheetViews>
  <sheetFormatPr defaultRowHeight="15" x14ac:dyDescent="0.25"/>
  <cols>
    <col min="1" max="1" width="4.5703125" style="1" customWidth="1"/>
    <col min="2" max="2" width="9.140625" style="1" customWidth="1"/>
    <col min="3" max="6" width="9.140625" style="1"/>
    <col min="7" max="7" width="4" style="2" customWidth="1"/>
    <col min="8" max="8" width="9.140625" style="1"/>
    <col min="9" max="9" width="38.5703125" style="1" customWidth="1"/>
    <col min="10" max="16384" width="9.140625" style="1"/>
  </cols>
  <sheetData>
    <row r="1" spans="2:10" x14ac:dyDescent="0.25">
      <c r="B1" s="56" t="s">
        <v>0</v>
      </c>
      <c r="C1" s="56"/>
      <c r="D1" s="58" t="s">
        <v>1</v>
      </c>
      <c r="E1" s="58"/>
      <c r="F1" s="58"/>
      <c r="I1" s="53" t="s">
        <v>89</v>
      </c>
      <c r="J1" s="53"/>
    </row>
    <row r="2" spans="2:10" x14ac:dyDescent="0.25">
      <c r="B2" s="57"/>
      <c r="C2" s="57"/>
      <c r="D2" s="59"/>
      <c r="E2" s="59"/>
      <c r="F2" s="59"/>
      <c r="I2" s="54"/>
      <c r="J2" s="54"/>
    </row>
    <row r="4" spans="2:10" x14ac:dyDescent="0.25">
      <c r="B4" s="60" t="s">
        <v>2</v>
      </c>
      <c r="C4" s="60"/>
      <c r="D4" s="60"/>
      <c r="E4" s="60"/>
      <c r="F4" s="60"/>
      <c r="I4" s="37" t="s">
        <v>1</v>
      </c>
      <c r="J4" s="1">
        <v>1</v>
      </c>
    </row>
    <row r="5" spans="2:10" x14ac:dyDescent="0.25">
      <c r="B5" s="60"/>
      <c r="C5" s="60"/>
      <c r="D5" s="60"/>
      <c r="E5" s="60"/>
      <c r="F5" s="60"/>
      <c r="I5" s="37" t="s">
        <v>90</v>
      </c>
      <c r="J5" s="1">
        <v>2</v>
      </c>
    </row>
    <row r="6" spans="2:10" x14ac:dyDescent="0.25">
      <c r="B6" s="60"/>
      <c r="C6" s="60"/>
      <c r="D6" s="60"/>
      <c r="E6" s="60"/>
      <c r="F6" s="60"/>
      <c r="I6" s="37" t="s">
        <v>91</v>
      </c>
      <c r="J6" s="1">
        <v>3</v>
      </c>
    </row>
    <row r="7" spans="2:10" x14ac:dyDescent="0.25">
      <c r="B7" s="36"/>
      <c r="C7" s="36"/>
      <c r="D7" s="36"/>
      <c r="E7" s="36"/>
      <c r="F7" s="36"/>
      <c r="I7" s="37" t="s">
        <v>92</v>
      </c>
      <c r="J7" s="1">
        <v>4</v>
      </c>
    </row>
    <row r="8" spans="2:10" x14ac:dyDescent="0.25">
      <c r="B8" s="55" t="s">
        <v>3</v>
      </c>
      <c r="C8" s="55"/>
      <c r="D8" s="55"/>
      <c r="E8" s="55"/>
      <c r="F8" s="55"/>
      <c r="I8" s="37" t="s">
        <v>93</v>
      </c>
      <c r="J8" s="1">
        <v>5</v>
      </c>
    </row>
    <row r="9" spans="2:10" x14ac:dyDescent="0.25">
      <c r="B9" s="55"/>
      <c r="C9" s="55"/>
      <c r="D9" s="55"/>
      <c r="E9" s="55"/>
      <c r="F9" s="55"/>
      <c r="I9" s="37" t="s">
        <v>94</v>
      </c>
      <c r="J9" s="1">
        <v>6</v>
      </c>
    </row>
    <row r="10" spans="2:10" x14ac:dyDescent="0.25">
      <c r="B10" s="55"/>
      <c r="C10" s="55"/>
      <c r="D10" s="55"/>
      <c r="E10" s="55"/>
      <c r="F10" s="55"/>
      <c r="I10" s="37" t="s">
        <v>95</v>
      </c>
      <c r="J10" s="1">
        <v>7</v>
      </c>
    </row>
    <row r="11" spans="2:10" x14ac:dyDescent="0.25">
      <c r="B11" s="55"/>
      <c r="C11" s="55"/>
      <c r="D11" s="55"/>
      <c r="E11" s="55"/>
      <c r="F11" s="55"/>
      <c r="I11" s="37" t="s">
        <v>96</v>
      </c>
      <c r="J11" s="1">
        <v>8</v>
      </c>
    </row>
    <row r="12" spans="2:10" x14ac:dyDescent="0.25">
      <c r="B12" s="55"/>
      <c r="C12" s="55"/>
      <c r="D12" s="55"/>
      <c r="E12" s="55"/>
      <c r="F12" s="55"/>
      <c r="I12" s="37" t="s">
        <v>53</v>
      </c>
      <c r="J12" s="1">
        <v>9</v>
      </c>
    </row>
    <row r="13" spans="2:10" x14ac:dyDescent="0.25">
      <c r="B13" s="60" t="s">
        <v>4</v>
      </c>
      <c r="C13" s="60"/>
      <c r="D13" s="60"/>
      <c r="E13" s="60"/>
      <c r="F13" s="60"/>
      <c r="I13" s="37" t="s">
        <v>74</v>
      </c>
      <c r="J13" s="1">
        <v>10</v>
      </c>
    </row>
    <row r="14" spans="2:10" x14ac:dyDescent="0.25">
      <c r="B14" s="60"/>
      <c r="C14" s="60"/>
      <c r="D14" s="60"/>
      <c r="E14" s="60"/>
      <c r="F14" s="60"/>
      <c r="I14" s="37" t="s">
        <v>97</v>
      </c>
      <c r="J14" s="1">
        <v>11</v>
      </c>
    </row>
    <row r="15" spans="2:10" x14ac:dyDescent="0.25">
      <c r="B15" s="60"/>
      <c r="C15" s="60"/>
      <c r="D15" s="60"/>
      <c r="E15" s="60"/>
      <c r="F15" s="60"/>
      <c r="I15" s="37" t="s">
        <v>98</v>
      </c>
      <c r="J15" s="1">
        <v>12</v>
      </c>
    </row>
    <row r="16" spans="2:10" x14ac:dyDescent="0.25">
      <c r="B16" s="60"/>
      <c r="C16" s="60"/>
      <c r="D16" s="60"/>
      <c r="E16" s="60"/>
      <c r="F16" s="60"/>
      <c r="I16" s="37" t="s">
        <v>114</v>
      </c>
      <c r="J16" s="1">
        <v>13</v>
      </c>
    </row>
    <row r="17" spans="2:10" x14ac:dyDescent="0.25">
      <c r="B17" s="36"/>
      <c r="C17" s="36"/>
      <c r="D17" s="36"/>
      <c r="E17" s="36"/>
      <c r="F17" s="36"/>
      <c r="I17" s="37" t="s">
        <v>134</v>
      </c>
      <c r="J17" s="1">
        <v>14</v>
      </c>
    </row>
    <row r="18" spans="2:10" x14ac:dyDescent="0.25">
      <c r="B18" s="55" t="s">
        <v>5</v>
      </c>
      <c r="C18" s="55"/>
      <c r="D18" s="55"/>
      <c r="E18" s="55"/>
      <c r="F18" s="55"/>
      <c r="I18" s="37" t="s">
        <v>127</v>
      </c>
      <c r="J18" s="1">
        <v>15</v>
      </c>
    </row>
    <row r="19" spans="2:10" x14ac:dyDescent="0.25">
      <c r="B19" s="55"/>
      <c r="C19" s="55"/>
      <c r="D19" s="55"/>
      <c r="E19" s="55"/>
      <c r="F19" s="55"/>
      <c r="I19" s="37" t="s">
        <v>129</v>
      </c>
      <c r="J19" s="1">
        <v>16</v>
      </c>
    </row>
    <row r="20" spans="2:10" x14ac:dyDescent="0.25">
      <c r="B20" s="55"/>
      <c r="C20" s="55"/>
      <c r="D20" s="55"/>
      <c r="E20" s="55"/>
      <c r="F20" s="55"/>
      <c r="I20" s="37" t="s">
        <v>151</v>
      </c>
      <c r="J20" s="1">
        <v>17</v>
      </c>
    </row>
  </sheetData>
  <mergeCells count="7">
    <mergeCell ref="I1:J2"/>
    <mergeCell ref="B18:F20"/>
    <mergeCell ref="B1:C2"/>
    <mergeCell ref="D1:F2"/>
    <mergeCell ref="B4:F6"/>
    <mergeCell ref="B8:F12"/>
    <mergeCell ref="B13:F16"/>
  </mergeCells>
  <hyperlinks>
    <hyperlink ref="I4" location="Welcome!H1" tooltip="Page 1" display="Welcome"/>
    <hyperlink ref="I5" location="'Page 2'!H1" tooltip="Page 2" display="The Basics"/>
    <hyperlink ref="I6" location="'Page 3'!H1" tooltip="Page 3" display="Running a Simulation"/>
    <hyperlink ref="I7" location="'Page 4'!H1" tooltip="Page 4" display="Building a Model"/>
    <hyperlink ref="I8" location="'Page 5'!N12" tooltip="Page 5" display="Deriving Statistics"/>
    <hyperlink ref="I9" location="'Page 6'!H1" tooltip="Page 6" display="Building a Table"/>
    <hyperlink ref="I10" location="'Page 7 '!H1" tooltip="Page 7" display="Creating Charts"/>
    <hyperlink ref="I11" location="'Page 8'!H1" tooltip="Page 8" display="Review"/>
    <hyperlink ref="I12" location="'Page 9'!H1" tooltip="Page 9" display="Summary"/>
    <hyperlink ref="I13" location="'Page  10'!I5" tooltip="Page 10" display="QuickView"/>
    <hyperlink ref="I14" location="'Page  11'!K6" tooltip="Page 11" display="Correlation"/>
    <hyperlink ref="I15" location="'Page  12'!H1" tooltip="Page 12" display="Multivariate Distributions"/>
    <hyperlink ref="I16" location="'Page  13'!J4:M7" tooltip="Page 13" display="Correlation Matrices"/>
    <hyperlink ref="I17" location="'Page  14'!H1" tooltip="Page 14" display="Configuration Options"/>
    <hyperlink ref="I18" location="'Page  15'!H1" tooltip="Page 15" display="Latin Hypercube Sampling"/>
    <hyperlink ref="I19" location="'Page  16'!H1" tooltip="Page 16" display="Saving Simulation Data"/>
    <hyperlink ref="I20" location="'Page  17'!H1" tooltip="Page 17" display="Correlation Matrices"/>
  </hyperlink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B1:G20"/>
  <sheetViews>
    <sheetView workbookViewId="0">
      <pane xSplit="7" topLeftCell="H1" activePane="topRight" state="frozen"/>
      <selection pane="topRight" activeCell="H1" sqref="H1"/>
    </sheetView>
  </sheetViews>
  <sheetFormatPr defaultRowHeight="15" x14ac:dyDescent="0.25"/>
  <cols>
    <col min="1" max="1" width="4.5703125" style="1" customWidth="1"/>
    <col min="2" max="2" width="9.140625" style="1" customWidth="1"/>
    <col min="3" max="6" width="9.140625" style="1"/>
    <col min="7" max="7" width="4" style="2" customWidth="1"/>
    <col min="8" max="16384" width="9.140625" style="1"/>
  </cols>
  <sheetData>
    <row r="1" spans="2:6" x14ac:dyDescent="0.25">
      <c r="B1" s="56" t="s">
        <v>52</v>
      </c>
      <c r="C1" s="56"/>
      <c r="D1" s="58" t="s">
        <v>53</v>
      </c>
      <c r="E1" s="58"/>
      <c r="F1" s="58"/>
    </row>
    <row r="2" spans="2:6" x14ac:dyDescent="0.25">
      <c r="B2" s="57"/>
      <c r="C2" s="57"/>
      <c r="D2" s="59"/>
      <c r="E2" s="59"/>
      <c r="F2" s="59"/>
    </row>
    <row r="4" spans="2:6" ht="15" customHeight="1" x14ac:dyDescent="0.25">
      <c r="B4" s="60" t="s">
        <v>46</v>
      </c>
      <c r="C4" s="60"/>
      <c r="D4" s="60"/>
      <c r="E4" s="60"/>
      <c r="F4" s="60"/>
    </row>
    <row r="5" spans="2:6" x14ac:dyDescent="0.25">
      <c r="B5" s="60"/>
      <c r="C5" s="60"/>
      <c r="D5" s="60"/>
      <c r="E5" s="60"/>
      <c r="F5" s="60"/>
    </row>
    <row r="6" spans="2:6" x14ac:dyDescent="0.25">
      <c r="B6" s="60"/>
      <c r="C6" s="60"/>
      <c r="D6" s="60"/>
      <c r="E6" s="60"/>
      <c r="F6" s="60"/>
    </row>
    <row r="7" spans="2:6" x14ac:dyDescent="0.25">
      <c r="B7" s="60"/>
      <c r="C7" s="60"/>
      <c r="D7" s="60"/>
      <c r="E7" s="60"/>
      <c r="F7" s="60"/>
    </row>
    <row r="8" spans="2:6" ht="15" customHeight="1" x14ac:dyDescent="0.25">
      <c r="B8" s="4"/>
      <c r="C8" s="4"/>
      <c r="D8" s="4"/>
      <c r="E8" s="4"/>
      <c r="F8" s="4"/>
    </row>
    <row r="9" spans="2:6" x14ac:dyDescent="0.25">
      <c r="B9" s="60" t="s">
        <v>69</v>
      </c>
      <c r="C9" s="60"/>
      <c r="D9" s="60"/>
      <c r="E9" s="60"/>
      <c r="F9" s="60"/>
    </row>
    <row r="10" spans="2:6" x14ac:dyDescent="0.25">
      <c r="B10" s="60"/>
      <c r="C10" s="60"/>
      <c r="D10" s="60"/>
      <c r="E10" s="60"/>
      <c r="F10" s="60"/>
    </row>
    <row r="11" spans="2:6" x14ac:dyDescent="0.25">
      <c r="B11" s="60"/>
      <c r="C11" s="60"/>
      <c r="D11" s="60"/>
      <c r="E11" s="60"/>
      <c r="F11" s="60"/>
    </row>
    <row r="12" spans="2:6" x14ac:dyDescent="0.25">
      <c r="B12" s="60"/>
      <c r="C12" s="60"/>
      <c r="D12" s="60"/>
      <c r="E12" s="60"/>
      <c r="F12" s="60"/>
    </row>
    <row r="13" spans="2:6" ht="15" customHeight="1" x14ac:dyDescent="0.25">
      <c r="B13" s="60" t="s">
        <v>72</v>
      </c>
      <c r="C13" s="60"/>
      <c r="D13" s="60"/>
      <c r="E13" s="60"/>
      <c r="F13" s="60"/>
    </row>
    <row r="14" spans="2:6" x14ac:dyDescent="0.25">
      <c r="B14" s="60"/>
      <c r="C14" s="60"/>
      <c r="D14" s="60"/>
      <c r="E14" s="60"/>
      <c r="F14" s="60"/>
    </row>
    <row r="15" spans="2:6" x14ac:dyDescent="0.25">
      <c r="B15" s="60"/>
      <c r="C15" s="60"/>
      <c r="D15" s="60"/>
      <c r="E15" s="60"/>
      <c r="F15" s="60"/>
    </row>
    <row r="16" spans="2:6" x14ac:dyDescent="0.25">
      <c r="B16" s="60"/>
      <c r="C16" s="60"/>
      <c r="D16" s="60"/>
      <c r="E16" s="60"/>
      <c r="F16" s="60"/>
    </row>
    <row r="17" spans="2:6" x14ac:dyDescent="0.25">
      <c r="B17" s="4"/>
      <c r="C17" s="4"/>
      <c r="D17" s="4"/>
      <c r="E17" s="4"/>
      <c r="F17" s="4"/>
    </row>
    <row r="18" spans="2:6" ht="15" customHeight="1" x14ac:dyDescent="0.25">
      <c r="B18" s="60" t="s">
        <v>70</v>
      </c>
      <c r="C18" s="60"/>
      <c r="D18" s="60"/>
      <c r="E18" s="60"/>
      <c r="F18" s="60"/>
    </row>
    <row r="19" spans="2:6" x14ac:dyDescent="0.25">
      <c r="B19" s="60"/>
      <c r="C19" s="60"/>
      <c r="D19" s="60"/>
      <c r="E19" s="60"/>
      <c r="F19" s="60"/>
    </row>
    <row r="20" spans="2:6" x14ac:dyDescent="0.25">
      <c r="B20" s="60"/>
      <c r="C20" s="60"/>
      <c r="D20" s="60"/>
      <c r="E20" s="60"/>
      <c r="F20" s="60"/>
    </row>
  </sheetData>
  <mergeCells count="6">
    <mergeCell ref="B18:F20"/>
    <mergeCell ref="B1:C2"/>
    <mergeCell ref="D1:F2"/>
    <mergeCell ref="B4:F7"/>
    <mergeCell ref="B9:F12"/>
    <mergeCell ref="B13:F16"/>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J20"/>
  <sheetViews>
    <sheetView workbookViewId="0">
      <pane xSplit="7" topLeftCell="H1" activePane="topRight" state="frozen"/>
      <selection pane="topRight" activeCell="I5" sqref="I5"/>
    </sheetView>
  </sheetViews>
  <sheetFormatPr defaultRowHeight="15" x14ac:dyDescent="0.25"/>
  <cols>
    <col min="1" max="1" width="4.5703125" style="1" customWidth="1"/>
    <col min="2" max="2" width="9.140625" style="1" customWidth="1"/>
    <col min="3" max="6" width="9.140625" style="1"/>
    <col min="7" max="7" width="4" style="2" customWidth="1"/>
  </cols>
  <sheetData>
    <row r="1" spans="2:10" x14ac:dyDescent="0.25">
      <c r="B1" s="56" t="s">
        <v>73</v>
      </c>
      <c r="C1" s="56"/>
      <c r="D1" s="58" t="s">
        <v>74</v>
      </c>
      <c r="E1" s="58"/>
      <c r="F1" s="58"/>
    </row>
    <row r="2" spans="2:10" x14ac:dyDescent="0.25">
      <c r="B2" s="57"/>
      <c r="C2" s="57"/>
      <c r="D2" s="59"/>
      <c r="E2" s="59"/>
      <c r="F2" s="59"/>
    </row>
    <row r="4" spans="2:10" ht="15" customHeight="1" x14ac:dyDescent="0.25">
      <c r="B4" s="60" t="s">
        <v>76</v>
      </c>
      <c r="C4" s="60"/>
      <c r="D4" s="60"/>
      <c r="E4" s="60"/>
      <c r="F4" s="60"/>
    </row>
    <row r="5" spans="2:10" x14ac:dyDescent="0.25">
      <c r="B5" s="60"/>
      <c r="C5" s="60"/>
      <c r="D5" s="60"/>
      <c r="E5" s="60"/>
      <c r="F5" s="60"/>
      <c r="I5">
        <f>_xll.PERTValue(10,20,50)</f>
        <v>26.718258977743009</v>
      </c>
      <c r="J5" s="31" t="s">
        <v>75</v>
      </c>
    </row>
    <row r="6" spans="2:10" x14ac:dyDescent="0.25">
      <c r="B6" s="60"/>
      <c r="C6" s="60"/>
      <c r="D6" s="60"/>
      <c r="E6" s="60"/>
      <c r="F6" s="60"/>
    </row>
    <row r="7" spans="2:10" x14ac:dyDescent="0.25">
      <c r="B7" s="4"/>
      <c r="C7" s="4"/>
      <c r="D7" s="4"/>
      <c r="E7" s="4"/>
      <c r="F7" s="4"/>
    </row>
    <row r="8" spans="2:10" ht="15" customHeight="1" x14ac:dyDescent="0.25">
      <c r="B8" s="60" t="s">
        <v>77</v>
      </c>
      <c r="C8" s="60"/>
      <c r="D8" s="60"/>
      <c r="E8" s="60"/>
      <c r="F8" s="60"/>
    </row>
    <row r="9" spans="2:10" x14ac:dyDescent="0.25">
      <c r="B9" s="60"/>
      <c r="C9" s="60"/>
      <c r="D9" s="60"/>
      <c r="E9" s="60"/>
      <c r="F9" s="60"/>
    </row>
    <row r="10" spans="2:10" x14ac:dyDescent="0.25">
      <c r="B10" s="60"/>
      <c r="C10" s="60"/>
      <c r="D10" s="60"/>
      <c r="E10" s="60"/>
      <c r="F10" s="60"/>
    </row>
    <row r="11" spans="2:10" x14ac:dyDescent="0.25">
      <c r="B11" s="60"/>
      <c r="C11" s="60"/>
      <c r="D11" s="60"/>
      <c r="E11" s="60"/>
      <c r="F11" s="60"/>
    </row>
    <row r="12" spans="2:10" x14ac:dyDescent="0.25">
      <c r="B12" s="60"/>
      <c r="C12" s="60"/>
      <c r="D12" s="60"/>
      <c r="E12" s="60"/>
      <c r="F12" s="60"/>
    </row>
    <row r="13" spans="2:10" ht="15" customHeight="1" x14ac:dyDescent="0.25">
      <c r="B13" s="60" t="s">
        <v>78</v>
      </c>
      <c r="C13" s="60"/>
      <c r="D13" s="60"/>
      <c r="E13" s="60"/>
      <c r="F13" s="60"/>
    </row>
    <row r="14" spans="2:10" x14ac:dyDescent="0.25">
      <c r="B14" s="60"/>
      <c r="C14" s="60"/>
      <c r="D14" s="60"/>
      <c r="E14" s="60"/>
      <c r="F14" s="60"/>
    </row>
    <row r="15" spans="2:10" x14ac:dyDescent="0.25">
      <c r="B15" s="60"/>
      <c r="C15" s="60"/>
      <c r="D15" s="60"/>
      <c r="E15" s="60"/>
      <c r="F15" s="60"/>
    </row>
    <row r="16" spans="2:10" x14ac:dyDescent="0.25">
      <c r="B16" s="4"/>
      <c r="C16" s="4"/>
      <c r="D16" s="4"/>
      <c r="E16" s="4"/>
      <c r="F16" s="4"/>
    </row>
    <row r="17" spans="2:6" x14ac:dyDescent="0.25">
      <c r="B17" s="60" t="s">
        <v>79</v>
      </c>
      <c r="C17" s="60"/>
      <c r="D17" s="60"/>
      <c r="E17" s="60"/>
      <c r="F17" s="60"/>
    </row>
    <row r="18" spans="2:6" ht="15" customHeight="1" x14ac:dyDescent="0.25">
      <c r="B18" s="60"/>
      <c r="C18" s="60"/>
      <c r="D18" s="60"/>
      <c r="E18" s="60"/>
      <c r="F18" s="60"/>
    </row>
    <row r="19" spans="2:6" x14ac:dyDescent="0.25">
      <c r="B19" s="60"/>
      <c r="C19" s="60"/>
      <c r="D19" s="60"/>
      <c r="E19" s="60"/>
      <c r="F19" s="60"/>
    </row>
    <row r="20" spans="2:6" x14ac:dyDescent="0.25">
      <c r="B20" s="60"/>
      <c r="C20" s="60"/>
      <c r="D20" s="60"/>
      <c r="E20" s="60"/>
      <c r="F20" s="60"/>
    </row>
  </sheetData>
  <mergeCells count="6">
    <mergeCell ref="B17:F20"/>
    <mergeCell ref="B1:C2"/>
    <mergeCell ref="D1:F2"/>
    <mergeCell ref="B4:F6"/>
    <mergeCell ref="B8:F12"/>
    <mergeCell ref="B13:F15"/>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20"/>
  <sheetViews>
    <sheetView workbookViewId="0">
      <pane xSplit="7" topLeftCell="H1" activePane="topRight" state="frozen"/>
      <selection pane="topRight" activeCell="K6" sqref="K6"/>
    </sheetView>
  </sheetViews>
  <sheetFormatPr defaultRowHeight="15" x14ac:dyDescent="0.25"/>
  <cols>
    <col min="1" max="1" width="4.5703125" style="1" customWidth="1"/>
    <col min="2" max="2" width="9.140625" style="1" customWidth="1"/>
    <col min="3" max="6" width="9.140625" style="1"/>
    <col min="7" max="7" width="4" style="2" customWidth="1"/>
  </cols>
  <sheetData>
    <row r="1" spans="2:13" x14ac:dyDescent="0.25">
      <c r="B1" s="56" t="s">
        <v>80</v>
      </c>
      <c r="C1" s="56"/>
      <c r="D1" s="58" t="s">
        <v>81</v>
      </c>
      <c r="E1" s="58"/>
      <c r="F1" s="58"/>
    </row>
    <row r="2" spans="2:13" x14ac:dyDescent="0.25">
      <c r="B2" s="57"/>
      <c r="C2" s="57"/>
      <c r="D2" s="59"/>
      <c r="E2" s="59"/>
      <c r="F2" s="59"/>
      <c r="I2" s="29">
        <v>1</v>
      </c>
      <c r="J2" s="29"/>
      <c r="K2" s="29"/>
    </row>
    <row r="3" spans="2:13" x14ac:dyDescent="0.25">
      <c r="I3" s="29">
        <v>0.5</v>
      </c>
      <c r="J3" s="29">
        <v>1</v>
      </c>
      <c r="K3" s="29"/>
    </row>
    <row r="4" spans="2:13" ht="15" customHeight="1" x14ac:dyDescent="0.25">
      <c r="B4" s="60" t="s">
        <v>83</v>
      </c>
      <c r="C4" s="60"/>
      <c r="D4" s="60"/>
      <c r="E4" s="60"/>
      <c r="F4" s="60"/>
      <c r="I4" s="29">
        <v>0.65</v>
      </c>
      <c r="J4" s="29">
        <v>0.3</v>
      </c>
      <c r="K4" s="29">
        <v>1</v>
      </c>
    </row>
    <row r="5" spans="2:13" x14ac:dyDescent="0.25">
      <c r="B5" s="60"/>
      <c r="C5" s="60"/>
      <c r="D5" s="60"/>
      <c r="E5" s="60"/>
      <c r="F5" s="60"/>
    </row>
    <row r="6" spans="2:13" x14ac:dyDescent="0.25">
      <c r="B6" s="60"/>
      <c r="C6" s="60"/>
      <c r="D6" s="60"/>
      <c r="E6" s="60"/>
      <c r="F6" s="60"/>
      <c r="J6" s="32" t="s">
        <v>82</v>
      </c>
      <c r="K6" s="29">
        <f>_xll.Multivariate.Normal($K$6:$M$6,$I$2:$K$4,0,1)</f>
        <v>-1.7232554312864428</v>
      </c>
      <c r="L6" s="29">
        <f>_xll.Multivariate.Normal($K$6:$M$6,$I$2:$K$4,0,1)</f>
        <v>1.2604502708145315</v>
      </c>
      <c r="M6" s="29">
        <f>_xll.Multivariate.Normal($K$6:$M$6,$I$2:$K$4,0,1)</f>
        <v>-1.6220933833859961</v>
      </c>
    </row>
    <row r="7" spans="2:13" x14ac:dyDescent="0.25">
      <c r="B7" s="3"/>
      <c r="C7" s="3"/>
      <c r="D7" s="3"/>
      <c r="E7" s="3"/>
      <c r="F7" s="3"/>
    </row>
    <row r="8" spans="2:13" ht="15" customHeight="1" x14ac:dyDescent="0.25">
      <c r="B8" s="60" t="s">
        <v>88</v>
      </c>
      <c r="C8" s="60"/>
      <c r="D8" s="60"/>
      <c r="E8" s="60"/>
      <c r="F8" s="60"/>
    </row>
    <row r="9" spans="2:13" x14ac:dyDescent="0.25">
      <c r="B9" s="60"/>
      <c r="C9" s="60"/>
      <c r="D9" s="60"/>
      <c r="E9" s="60"/>
      <c r="F9" s="60"/>
    </row>
    <row r="10" spans="2:13" x14ac:dyDescent="0.25">
      <c r="B10" s="60"/>
      <c r="C10" s="60"/>
      <c r="D10" s="60"/>
      <c r="E10" s="60"/>
      <c r="F10" s="60"/>
    </row>
    <row r="11" spans="2:13" x14ac:dyDescent="0.25">
      <c r="B11" s="4"/>
      <c r="C11" s="4"/>
      <c r="D11" s="4"/>
      <c r="E11" s="4"/>
      <c r="F11" s="4"/>
    </row>
    <row r="12" spans="2:13" x14ac:dyDescent="0.25">
      <c r="B12" s="60" t="s">
        <v>84</v>
      </c>
      <c r="C12" s="60"/>
      <c r="D12" s="60"/>
      <c r="E12" s="60"/>
      <c r="F12" s="60"/>
    </row>
    <row r="13" spans="2:13" ht="15" customHeight="1" x14ac:dyDescent="0.25">
      <c r="B13" s="60"/>
      <c r="C13" s="60"/>
      <c r="D13" s="60"/>
      <c r="E13" s="60"/>
      <c r="F13" s="60"/>
    </row>
    <row r="14" spans="2:13" x14ac:dyDescent="0.25">
      <c r="B14" s="60"/>
      <c r="C14" s="60"/>
      <c r="D14" s="60"/>
      <c r="E14" s="60"/>
      <c r="F14" s="60"/>
    </row>
    <row r="15" spans="2:13" x14ac:dyDescent="0.25">
      <c r="B15" s="60" t="s">
        <v>85</v>
      </c>
      <c r="C15" s="60"/>
      <c r="D15" s="60"/>
      <c r="E15" s="60"/>
      <c r="F15" s="60"/>
    </row>
    <row r="16" spans="2:13" x14ac:dyDescent="0.25">
      <c r="B16" s="60"/>
      <c r="C16" s="60"/>
      <c r="D16" s="60"/>
      <c r="E16" s="60"/>
      <c r="F16" s="60"/>
    </row>
    <row r="17" spans="2:6" x14ac:dyDescent="0.25">
      <c r="B17" s="60"/>
      <c r="C17" s="60"/>
      <c r="D17" s="60"/>
      <c r="E17" s="60"/>
      <c r="F17" s="60"/>
    </row>
    <row r="18" spans="2:6" ht="15" customHeight="1" x14ac:dyDescent="0.25">
      <c r="B18" s="60"/>
      <c r="C18" s="60"/>
      <c r="D18" s="60"/>
      <c r="E18" s="60"/>
      <c r="F18" s="60"/>
    </row>
    <row r="19" spans="2:6" x14ac:dyDescent="0.25">
      <c r="B19" s="4"/>
      <c r="C19" s="4"/>
      <c r="D19" s="4"/>
      <c r="E19" s="4"/>
      <c r="F19" s="4"/>
    </row>
    <row r="20" spans="2:6" x14ac:dyDescent="0.25">
      <c r="B20" s="4"/>
      <c r="C20" s="4"/>
      <c r="D20" s="4"/>
      <c r="E20" s="4"/>
      <c r="F20" s="4"/>
    </row>
  </sheetData>
  <mergeCells count="6">
    <mergeCell ref="B15:F18"/>
    <mergeCell ref="B1:C2"/>
    <mergeCell ref="D1:F2"/>
    <mergeCell ref="B4:F6"/>
    <mergeCell ref="B8:F10"/>
    <mergeCell ref="B12:F14"/>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X26"/>
  <sheetViews>
    <sheetView workbookViewId="0">
      <pane xSplit="7" topLeftCell="H1" activePane="topRight" state="frozen"/>
      <selection pane="topRight" activeCell="H1" sqref="H1"/>
    </sheetView>
  </sheetViews>
  <sheetFormatPr defaultRowHeight="15" x14ac:dyDescent="0.25"/>
  <cols>
    <col min="1" max="1" width="4.5703125" style="1" customWidth="1"/>
    <col min="2" max="2" width="9.140625" style="1" customWidth="1"/>
    <col min="3" max="6" width="9.140625" style="1"/>
    <col min="7" max="7" width="4" style="2" customWidth="1"/>
    <col min="9" max="9" width="9.140625" style="27"/>
  </cols>
  <sheetData>
    <row r="1" spans="2:24" ht="15" customHeight="1" x14ac:dyDescent="0.3">
      <c r="B1" s="33"/>
      <c r="C1" s="33"/>
      <c r="D1" s="58" t="s">
        <v>87</v>
      </c>
      <c r="E1" s="58"/>
      <c r="F1" s="58"/>
    </row>
    <row r="2" spans="2:24" ht="15" customHeight="1" x14ac:dyDescent="0.3">
      <c r="B2" s="34" t="s">
        <v>86</v>
      </c>
      <c r="C2" s="34"/>
      <c r="D2" s="59"/>
      <c r="E2" s="59"/>
      <c r="F2" s="59"/>
      <c r="J2" s="18" t="s">
        <v>99</v>
      </c>
      <c r="K2" s="18"/>
      <c r="L2" s="18"/>
      <c r="M2" s="18"/>
    </row>
    <row r="3" spans="2:24" x14ac:dyDescent="0.25">
      <c r="J3" s="38" t="s">
        <v>100</v>
      </c>
      <c r="K3" s="38" t="s">
        <v>101</v>
      </c>
      <c r="L3" s="38" t="s">
        <v>102</v>
      </c>
      <c r="M3" s="38" t="s">
        <v>103</v>
      </c>
    </row>
    <row r="4" spans="2:24" ht="15" customHeight="1" x14ac:dyDescent="0.25">
      <c r="B4" s="60" t="s">
        <v>106</v>
      </c>
      <c r="C4" s="60"/>
      <c r="D4" s="60"/>
      <c r="E4" s="60"/>
      <c r="F4" s="60"/>
      <c r="I4" s="48" t="s">
        <v>100</v>
      </c>
      <c r="J4" s="39">
        <v>1</v>
      </c>
      <c r="K4" s="40"/>
      <c r="L4" s="40"/>
      <c r="M4" s="41"/>
      <c r="T4" s="29"/>
      <c r="U4" s="29"/>
      <c r="V4" s="29"/>
      <c r="W4" s="29"/>
      <c r="X4" s="29"/>
    </row>
    <row r="5" spans="2:24" x14ac:dyDescent="0.25">
      <c r="B5" s="60"/>
      <c r="C5" s="60"/>
      <c r="D5" s="60"/>
      <c r="E5" s="60"/>
      <c r="F5" s="60"/>
      <c r="I5" s="48" t="s">
        <v>101</v>
      </c>
      <c r="J5" s="42">
        <v>0.33</v>
      </c>
      <c r="K5" s="43">
        <v>1</v>
      </c>
      <c r="L5" s="43"/>
      <c r="M5" s="44"/>
      <c r="T5" s="29"/>
      <c r="U5" s="29"/>
      <c r="V5" s="29"/>
      <c r="W5" s="29"/>
      <c r="X5" s="29"/>
    </row>
    <row r="6" spans="2:24" x14ac:dyDescent="0.25">
      <c r="B6" s="60"/>
      <c r="C6" s="60"/>
      <c r="D6" s="60"/>
      <c r="E6" s="60"/>
      <c r="F6" s="60"/>
      <c r="I6" s="48" t="s">
        <v>102</v>
      </c>
      <c r="J6" s="42">
        <v>0.25</v>
      </c>
      <c r="K6" s="43">
        <v>0.3</v>
      </c>
      <c r="L6" s="43">
        <v>1</v>
      </c>
      <c r="M6" s="44"/>
      <c r="T6" s="29"/>
      <c r="U6" s="29"/>
      <c r="V6" s="29"/>
      <c r="W6" s="29"/>
      <c r="X6" s="29"/>
    </row>
    <row r="7" spans="2:24" x14ac:dyDescent="0.25">
      <c r="B7" s="35"/>
      <c r="C7" s="35"/>
      <c r="D7" s="35"/>
      <c r="E7" s="35"/>
      <c r="F7" s="35"/>
      <c r="I7" s="48" t="s">
        <v>103</v>
      </c>
      <c r="J7" s="45">
        <v>-0.12</v>
      </c>
      <c r="K7" s="46">
        <v>-0.2</v>
      </c>
      <c r="L7" s="46">
        <v>-0.15</v>
      </c>
      <c r="M7" s="47">
        <v>1</v>
      </c>
      <c r="T7" s="29"/>
      <c r="U7" s="29"/>
      <c r="V7" s="29"/>
      <c r="W7" s="29"/>
      <c r="X7" s="29"/>
    </row>
    <row r="8" spans="2:24" ht="15" customHeight="1" x14ac:dyDescent="0.25">
      <c r="B8" s="60" t="s">
        <v>108</v>
      </c>
      <c r="C8" s="60"/>
      <c r="D8" s="60"/>
      <c r="E8" s="60"/>
      <c r="F8" s="60"/>
      <c r="T8" s="29"/>
      <c r="U8" s="29"/>
      <c r="V8" s="29"/>
      <c r="W8" s="29"/>
      <c r="X8" s="29"/>
    </row>
    <row r="9" spans="2:24" x14ac:dyDescent="0.25">
      <c r="B9" s="60"/>
      <c r="C9" s="60"/>
      <c r="D9" s="60"/>
      <c r="E9" s="60"/>
      <c r="F9" s="60"/>
      <c r="J9" s="18" t="s">
        <v>87</v>
      </c>
      <c r="K9" s="18"/>
      <c r="L9" s="18"/>
      <c r="M9" s="18"/>
      <c r="T9" s="29"/>
      <c r="U9" s="29"/>
      <c r="V9" s="29"/>
      <c r="W9" s="29"/>
      <c r="X9" s="29"/>
    </row>
    <row r="10" spans="2:24" x14ac:dyDescent="0.25">
      <c r="B10" s="60"/>
      <c r="C10" s="60"/>
      <c r="D10" s="60"/>
      <c r="E10" s="60"/>
      <c r="F10" s="60"/>
      <c r="T10" s="29"/>
      <c r="U10" s="29"/>
      <c r="V10" s="29"/>
      <c r="W10" s="29"/>
      <c r="X10" s="29"/>
    </row>
    <row r="11" spans="2:24" x14ac:dyDescent="0.25">
      <c r="B11" s="60"/>
      <c r="C11" s="60"/>
      <c r="D11" s="60"/>
      <c r="E11" s="60"/>
      <c r="F11" s="60"/>
      <c r="J11" s="49" t="s">
        <v>57</v>
      </c>
      <c r="K11" s="49" t="s">
        <v>104</v>
      </c>
      <c r="L11" s="49"/>
      <c r="M11" s="49" t="s">
        <v>105</v>
      </c>
      <c r="T11" s="29"/>
      <c r="U11" s="29"/>
      <c r="V11" s="29"/>
      <c r="W11" s="29"/>
      <c r="X11" s="29"/>
    </row>
    <row r="12" spans="2:24" x14ac:dyDescent="0.25">
      <c r="B12" s="35"/>
      <c r="C12" s="35"/>
      <c r="D12" s="35"/>
      <c r="E12" s="35"/>
      <c r="F12" s="35"/>
      <c r="J12" s="29">
        <v>0</v>
      </c>
      <c r="K12" s="29">
        <v>1</v>
      </c>
      <c r="L12" s="29"/>
      <c r="M12" s="29">
        <f>_xll.Multivariate.Normal($M$12:$M$15,$J$4:$M$7,J12,K12)</f>
        <v>-0.58418347274432403</v>
      </c>
      <c r="T12" s="29"/>
      <c r="U12" s="29"/>
      <c r="V12" s="29"/>
      <c r="W12" s="29"/>
      <c r="X12" s="29"/>
    </row>
    <row r="13" spans="2:24" ht="15" customHeight="1" x14ac:dyDescent="0.25">
      <c r="B13" s="60" t="s">
        <v>113</v>
      </c>
      <c r="C13" s="60"/>
      <c r="D13" s="60"/>
      <c r="E13" s="60"/>
      <c r="F13" s="60"/>
      <c r="J13" s="29">
        <v>1</v>
      </c>
      <c r="K13" s="29">
        <v>1</v>
      </c>
      <c r="L13" s="29"/>
      <c r="M13" s="29">
        <f>_xll.Multivariate.Normal($M$12:$M$15,$J$4:$M$7,J13,K13)</f>
        <v>-0.3040359123407852</v>
      </c>
      <c r="T13" s="29"/>
      <c r="U13" s="29"/>
      <c r="V13" s="29"/>
      <c r="W13" s="29"/>
      <c r="X13" s="29"/>
    </row>
    <row r="14" spans="2:24" x14ac:dyDescent="0.25">
      <c r="B14" s="60"/>
      <c r="C14" s="60"/>
      <c r="D14" s="60"/>
      <c r="E14" s="60"/>
      <c r="F14" s="60"/>
      <c r="J14" s="29">
        <v>2</v>
      </c>
      <c r="K14" s="29">
        <v>1</v>
      </c>
      <c r="L14" s="29"/>
      <c r="M14" s="29">
        <f>_xll.Multivariate.Normal($M$12:$M$15,$J$4:$M$7,J14,K14)</f>
        <v>3.4873812604675001</v>
      </c>
      <c r="T14" s="29"/>
      <c r="U14" s="29"/>
      <c r="V14" s="29"/>
      <c r="W14" s="29"/>
      <c r="X14" s="29"/>
    </row>
    <row r="15" spans="2:24" x14ac:dyDescent="0.25">
      <c r="B15" s="36"/>
      <c r="C15" s="36"/>
      <c r="D15" s="36"/>
      <c r="E15" s="36"/>
      <c r="F15" s="36"/>
      <c r="J15" s="29">
        <v>3</v>
      </c>
      <c r="K15" s="29">
        <v>1</v>
      </c>
      <c r="L15" s="29"/>
      <c r="M15" s="29">
        <f>_xll.Multivariate.Normal($M$12:$M$15,$J$4:$M$7,J15,K15)</f>
        <v>3.8435351752594955</v>
      </c>
      <c r="T15" s="29"/>
      <c r="U15" s="29"/>
      <c r="V15" s="29"/>
      <c r="W15" s="29"/>
      <c r="X15" s="29"/>
    </row>
    <row r="16" spans="2:24" x14ac:dyDescent="0.25">
      <c r="B16" s="60" t="s">
        <v>115</v>
      </c>
      <c r="C16" s="60"/>
      <c r="D16" s="60"/>
      <c r="E16" s="60"/>
      <c r="F16" s="60"/>
      <c r="T16" s="29"/>
      <c r="U16" s="29"/>
      <c r="V16" s="29"/>
      <c r="W16" s="29"/>
      <c r="X16" s="29"/>
    </row>
    <row r="17" spans="2:24" x14ac:dyDescent="0.25">
      <c r="B17" s="60"/>
      <c r="C17" s="60"/>
      <c r="D17" s="60"/>
      <c r="E17" s="60"/>
      <c r="F17" s="60"/>
      <c r="T17" s="29"/>
      <c r="U17" s="29"/>
      <c r="V17" s="29"/>
      <c r="W17" s="29"/>
      <c r="X17" s="29"/>
    </row>
    <row r="18" spans="2:24" ht="15" customHeight="1" x14ac:dyDescent="0.25">
      <c r="B18" s="60"/>
      <c r="C18" s="60"/>
      <c r="D18" s="60"/>
      <c r="E18" s="60"/>
      <c r="F18" s="60"/>
      <c r="T18" s="29"/>
      <c r="U18" s="29"/>
      <c r="V18" s="29"/>
      <c r="W18" s="29"/>
      <c r="X18" s="29"/>
    </row>
    <row r="19" spans="2:24" x14ac:dyDescent="0.25">
      <c r="B19" s="60"/>
      <c r="C19" s="60"/>
      <c r="D19" s="60"/>
      <c r="E19" s="60"/>
      <c r="F19" s="60"/>
      <c r="T19" s="29"/>
      <c r="U19" s="29"/>
      <c r="V19" s="29"/>
      <c r="W19" s="29"/>
      <c r="X19" s="29"/>
    </row>
    <row r="20" spans="2:24" x14ac:dyDescent="0.25">
      <c r="B20" s="60"/>
      <c r="C20" s="60"/>
      <c r="D20" s="60"/>
      <c r="E20" s="60"/>
      <c r="F20" s="60"/>
      <c r="T20" s="29"/>
      <c r="U20" s="29"/>
      <c r="V20" s="29"/>
      <c r="W20" s="29"/>
      <c r="X20" s="29"/>
    </row>
    <row r="21" spans="2:24" x14ac:dyDescent="0.25">
      <c r="T21" s="29"/>
      <c r="U21" s="29"/>
      <c r="V21" s="29"/>
      <c r="W21" s="29"/>
      <c r="X21" s="29"/>
    </row>
    <row r="22" spans="2:24" x14ac:dyDescent="0.25">
      <c r="T22" s="29"/>
      <c r="U22" s="29"/>
      <c r="V22" s="29"/>
      <c r="W22" s="29"/>
      <c r="X22" s="29"/>
    </row>
    <row r="23" spans="2:24" x14ac:dyDescent="0.25">
      <c r="T23" s="29"/>
      <c r="U23" s="29"/>
      <c r="V23" s="29"/>
      <c r="W23" s="29"/>
      <c r="X23" s="29"/>
    </row>
    <row r="24" spans="2:24" x14ac:dyDescent="0.25">
      <c r="T24" s="29"/>
      <c r="U24" s="29"/>
      <c r="V24" s="29"/>
      <c r="W24" s="29"/>
      <c r="X24" s="29"/>
    </row>
    <row r="25" spans="2:24" x14ac:dyDescent="0.25">
      <c r="O25" s="29"/>
    </row>
    <row r="26" spans="2:24" x14ac:dyDescent="0.25">
      <c r="O26" s="29"/>
    </row>
  </sheetData>
  <mergeCells count="5">
    <mergeCell ref="D1:F2"/>
    <mergeCell ref="B4:F6"/>
    <mergeCell ref="B8:F11"/>
    <mergeCell ref="B13:F14"/>
    <mergeCell ref="B16:F20"/>
  </mergeCell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6"/>
  <sheetViews>
    <sheetView workbookViewId="0">
      <pane xSplit="7" topLeftCell="H1" activePane="topRight" state="frozen"/>
      <selection pane="topRight" activeCell="J4" sqref="J4:M7"/>
    </sheetView>
  </sheetViews>
  <sheetFormatPr defaultRowHeight="15" x14ac:dyDescent="0.25"/>
  <cols>
    <col min="1" max="1" width="4.5703125" style="1" customWidth="1"/>
    <col min="2" max="2" width="9.140625" style="1" customWidth="1"/>
    <col min="3" max="6" width="9.140625" style="1"/>
    <col min="7" max="7" width="4" style="2" customWidth="1"/>
    <col min="9" max="9" width="9.140625" style="27"/>
  </cols>
  <sheetData>
    <row r="1" spans="2:24" ht="15" customHeight="1" x14ac:dyDescent="0.3">
      <c r="B1" s="33"/>
      <c r="C1" s="33"/>
      <c r="D1" s="58" t="s">
        <v>87</v>
      </c>
      <c r="E1" s="58"/>
      <c r="F1" s="58"/>
    </row>
    <row r="2" spans="2:24" ht="15" customHeight="1" x14ac:dyDescent="0.3">
      <c r="B2" s="34" t="s">
        <v>107</v>
      </c>
      <c r="C2" s="34"/>
      <c r="D2" s="59"/>
      <c r="E2" s="59"/>
      <c r="F2" s="59"/>
      <c r="J2" s="18" t="s">
        <v>99</v>
      </c>
      <c r="K2" s="18"/>
      <c r="L2" s="18"/>
      <c r="M2" s="18"/>
    </row>
    <row r="3" spans="2:24" x14ac:dyDescent="0.25">
      <c r="J3" s="38" t="s">
        <v>100</v>
      </c>
      <c r="K3" s="38" t="s">
        <v>101</v>
      </c>
      <c r="L3" s="38" t="s">
        <v>102</v>
      </c>
      <c r="M3" s="38" t="s">
        <v>103</v>
      </c>
    </row>
    <row r="4" spans="2:24" ht="15" customHeight="1" x14ac:dyDescent="0.25">
      <c r="B4" s="60" t="s">
        <v>112</v>
      </c>
      <c r="C4" s="60"/>
      <c r="D4" s="60"/>
      <c r="E4" s="60"/>
      <c r="F4" s="60"/>
      <c r="I4" s="48" t="s">
        <v>100</v>
      </c>
      <c r="J4" s="39">
        <v>1</v>
      </c>
      <c r="K4" s="40"/>
      <c r="L4" s="40"/>
      <c r="M4" s="41"/>
      <c r="T4" s="29"/>
      <c r="U4" s="29"/>
      <c r="V4" s="29"/>
      <c r="W4" s="29"/>
      <c r="X4" s="29"/>
    </row>
    <row r="5" spans="2:24" x14ac:dyDescent="0.25">
      <c r="B5" s="60"/>
      <c r="C5" s="60"/>
      <c r="D5" s="60"/>
      <c r="E5" s="60"/>
      <c r="F5" s="60"/>
      <c r="I5" s="48" t="s">
        <v>101</v>
      </c>
      <c r="J5" s="42">
        <v>0.6</v>
      </c>
      <c r="K5" s="43">
        <v>1</v>
      </c>
      <c r="L5" s="43"/>
      <c r="M5" s="44"/>
      <c r="T5" s="29"/>
      <c r="U5" s="29"/>
      <c r="V5" s="29"/>
      <c r="W5" s="29"/>
      <c r="X5" s="29"/>
    </row>
    <row r="6" spans="2:24" x14ac:dyDescent="0.25">
      <c r="B6" s="60"/>
      <c r="C6" s="60"/>
      <c r="D6" s="60"/>
      <c r="E6" s="60"/>
      <c r="F6" s="60"/>
      <c r="I6" s="48" t="s">
        <v>102</v>
      </c>
      <c r="J6" s="42">
        <v>0.6</v>
      </c>
      <c r="K6" s="43">
        <v>0.6</v>
      </c>
      <c r="L6" s="43">
        <v>1</v>
      </c>
      <c r="M6" s="44"/>
      <c r="T6" s="29"/>
      <c r="U6" s="29"/>
      <c r="V6" s="29"/>
      <c r="W6" s="29"/>
      <c r="X6" s="29"/>
    </row>
    <row r="7" spans="2:24" ht="15" customHeight="1" x14ac:dyDescent="0.25">
      <c r="B7" s="60" t="s">
        <v>109</v>
      </c>
      <c r="C7" s="60"/>
      <c r="D7" s="60"/>
      <c r="E7" s="60"/>
      <c r="F7" s="60"/>
      <c r="I7" s="48" t="s">
        <v>103</v>
      </c>
      <c r="J7" s="45">
        <v>-0.5</v>
      </c>
      <c r="K7" s="46">
        <v>0.5</v>
      </c>
      <c r="L7" s="46">
        <v>-0.5</v>
      </c>
      <c r="M7" s="47">
        <v>1</v>
      </c>
      <c r="T7" s="29"/>
      <c r="U7" s="29"/>
      <c r="V7" s="29"/>
      <c r="W7" s="29"/>
      <c r="X7" s="29"/>
    </row>
    <row r="8" spans="2:24" ht="15" customHeight="1" x14ac:dyDescent="0.25">
      <c r="B8" s="60"/>
      <c r="C8" s="60"/>
      <c r="D8" s="60"/>
      <c r="E8" s="60"/>
      <c r="F8" s="60"/>
      <c r="T8" s="29"/>
      <c r="U8" s="29"/>
      <c r="V8" s="29"/>
      <c r="W8" s="29"/>
      <c r="X8" s="29"/>
    </row>
    <row r="9" spans="2:24" x14ac:dyDescent="0.25">
      <c r="B9" s="60"/>
      <c r="C9" s="60"/>
      <c r="D9" s="60"/>
      <c r="E9" s="60"/>
      <c r="F9" s="60"/>
      <c r="J9" s="18" t="s">
        <v>87</v>
      </c>
      <c r="K9" s="18"/>
      <c r="L9" s="18"/>
      <c r="M9" s="18"/>
      <c r="T9" s="29"/>
      <c r="U9" s="29"/>
      <c r="V9" s="29"/>
      <c r="W9" s="29"/>
      <c r="X9" s="29"/>
    </row>
    <row r="10" spans="2:24" x14ac:dyDescent="0.25">
      <c r="B10" s="35"/>
      <c r="C10" s="35"/>
      <c r="D10" s="35"/>
      <c r="E10" s="35"/>
      <c r="F10" s="35"/>
      <c r="T10" s="29"/>
      <c r="U10" s="29"/>
      <c r="V10" s="29"/>
      <c r="W10" s="29"/>
      <c r="X10" s="29"/>
    </row>
    <row r="11" spans="2:24" ht="15" customHeight="1" x14ac:dyDescent="0.25">
      <c r="B11" s="60" t="s">
        <v>110</v>
      </c>
      <c r="C11" s="60"/>
      <c r="D11" s="60"/>
      <c r="E11" s="60"/>
      <c r="F11" s="60"/>
      <c r="J11" s="49" t="s">
        <v>57</v>
      </c>
      <c r="K11" s="49" t="s">
        <v>104</v>
      </c>
      <c r="L11" s="49"/>
      <c r="M11" s="49" t="s">
        <v>105</v>
      </c>
      <c r="T11" s="29"/>
      <c r="U11" s="29"/>
      <c r="V11" s="29"/>
      <c r="W11" s="29"/>
      <c r="X11" s="29"/>
    </row>
    <row r="12" spans="2:24" ht="15" customHeight="1" x14ac:dyDescent="0.25">
      <c r="B12" s="60"/>
      <c r="C12" s="60"/>
      <c r="D12" s="60"/>
      <c r="E12" s="60"/>
      <c r="F12" s="60"/>
      <c r="J12" s="29">
        <v>0</v>
      </c>
      <c r="K12" s="29">
        <v>1</v>
      </c>
      <c r="L12" s="29"/>
      <c r="M12" s="29" t="e">
        <f>_xll.Multivariate.Normal($M$12:$M$15,$J$4:$M$7,J12,K12)</f>
        <v>#VALUE!</v>
      </c>
      <c r="T12" s="29"/>
      <c r="U12" s="29"/>
      <c r="V12" s="29"/>
      <c r="W12" s="29"/>
      <c r="X12" s="29"/>
    </row>
    <row r="13" spans="2:24" ht="15" customHeight="1" x14ac:dyDescent="0.25">
      <c r="B13" s="60"/>
      <c r="C13" s="60"/>
      <c r="D13" s="60"/>
      <c r="E13" s="60"/>
      <c r="F13" s="60"/>
      <c r="J13" s="29">
        <v>1</v>
      </c>
      <c r="K13" s="29">
        <v>1</v>
      </c>
      <c r="L13" s="29"/>
      <c r="M13" s="29" t="e">
        <f>_xll.Multivariate.Normal($M$12:$M$15,$J$4:$M$7,J13,K13)</f>
        <v>#VALUE!</v>
      </c>
      <c r="T13" s="29"/>
      <c r="U13" s="29"/>
      <c r="V13" s="29"/>
      <c r="W13" s="29"/>
      <c r="X13" s="29"/>
    </row>
    <row r="14" spans="2:24" x14ac:dyDescent="0.25">
      <c r="B14" s="36"/>
      <c r="C14" s="36"/>
      <c r="D14" s="36"/>
      <c r="E14" s="36"/>
      <c r="F14" s="36"/>
      <c r="J14" s="29">
        <v>2</v>
      </c>
      <c r="K14" s="29">
        <v>1</v>
      </c>
      <c r="L14" s="29"/>
      <c r="M14" s="29" t="e">
        <f>_xll.Multivariate.Normal($M$12:$M$15,$J$4:$M$7,J14,K14)</f>
        <v>#VALUE!</v>
      </c>
      <c r="T14" s="29"/>
      <c r="U14" s="29"/>
      <c r="V14" s="29"/>
      <c r="W14" s="29"/>
      <c r="X14" s="29"/>
    </row>
    <row r="15" spans="2:24" x14ac:dyDescent="0.25">
      <c r="B15" s="60" t="s">
        <v>111</v>
      </c>
      <c r="C15" s="60"/>
      <c r="D15" s="60"/>
      <c r="E15" s="60"/>
      <c r="F15" s="60"/>
      <c r="J15" s="29">
        <v>3</v>
      </c>
      <c r="K15" s="29">
        <v>1</v>
      </c>
      <c r="L15" s="29"/>
      <c r="M15" s="29" t="e">
        <f>_xll.Multivariate.Normal($M$12:$M$15,$J$4:$M$7,J15,K15)</f>
        <v>#VALUE!</v>
      </c>
      <c r="T15" s="29"/>
      <c r="U15" s="29"/>
      <c r="V15" s="29"/>
      <c r="W15" s="29"/>
      <c r="X15" s="29"/>
    </row>
    <row r="16" spans="2:24" ht="15" customHeight="1" x14ac:dyDescent="0.25">
      <c r="B16" s="60"/>
      <c r="C16" s="60"/>
      <c r="D16" s="60"/>
      <c r="E16" s="60"/>
      <c r="F16" s="60"/>
      <c r="T16" s="29"/>
      <c r="U16" s="29"/>
      <c r="V16" s="29"/>
      <c r="W16" s="29"/>
      <c r="X16" s="29"/>
    </row>
    <row r="17" spans="2:24" x14ac:dyDescent="0.25">
      <c r="B17" s="60"/>
      <c r="C17" s="60"/>
      <c r="D17" s="60"/>
      <c r="E17" s="60"/>
      <c r="F17" s="60"/>
      <c r="T17" s="29"/>
      <c r="U17" s="29"/>
      <c r="V17" s="29"/>
      <c r="W17" s="29"/>
      <c r="X17" s="29"/>
    </row>
    <row r="18" spans="2:24" ht="15" customHeight="1" x14ac:dyDescent="0.25">
      <c r="B18" s="60"/>
      <c r="C18" s="60"/>
      <c r="D18" s="60"/>
      <c r="E18" s="60"/>
      <c r="F18" s="60"/>
      <c r="T18" s="29"/>
      <c r="U18" s="29"/>
      <c r="V18" s="29"/>
      <c r="W18" s="29"/>
      <c r="X18" s="29"/>
    </row>
    <row r="19" spans="2:24" x14ac:dyDescent="0.25">
      <c r="B19" s="60"/>
      <c r="C19" s="60"/>
      <c r="D19" s="60"/>
      <c r="E19" s="60"/>
      <c r="F19" s="60"/>
      <c r="T19" s="29"/>
      <c r="U19" s="29"/>
      <c r="V19" s="29"/>
      <c r="W19" s="29"/>
      <c r="X19" s="29"/>
    </row>
    <row r="20" spans="2:24" x14ac:dyDescent="0.25">
      <c r="B20" s="60"/>
      <c r="C20" s="60"/>
      <c r="D20" s="60"/>
      <c r="E20" s="60"/>
      <c r="F20" s="60"/>
      <c r="T20" s="29"/>
      <c r="U20" s="29"/>
      <c r="V20" s="29"/>
      <c r="W20" s="29"/>
      <c r="X20" s="29"/>
    </row>
    <row r="21" spans="2:24" x14ac:dyDescent="0.25">
      <c r="T21" s="29"/>
      <c r="U21" s="29"/>
      <c r="V21" s="29"/>
      <c r="W21" s="29"/>
      <c r="X21" s="29"/>
    </row>
    <row r="22" spans="2:24" x14ac:dyDescent="0.25">
      <c r="T22" s="29"/>
      <c r="U22" s="29"/>
      <c r="V22" s="29"/>
      <c r="W22" s="29"/>
      <c r="X22" s="29"/>
    </row>
    <row r="23" spans="2:24" x14ac:dyDescent="0.25">
      <c r="T23" s="29"/>
      <c r="U23" s="29"/>
      <c r="V23" s="29"/>
      <c r="W23" s="29"/>
      <c r="X23" s="29"/>
    </row>
    <row r="24" spans="2:24" x14ac:dyDescent="0.25">
      <c r="T24" s="29"/>
      <c r="U24" s="29"/>
      <c r="V24" s="29"/>
      <c r="W24" s="29"/>
      <c r="X24" s="29"/>
    </row>
    <row r="25" spans="2:24" x14ac:dyDescent="0.25">
      <c r="O25" s="29"/>
    </row>
    <row r="26" spans="2:24" x14ac:dyDescent="0.25">
      <c r="O26" s="29"/>
    </row>
  </sheetData>
  <mergeCells count="5">
    <mergeCell ref="B15:F20"/>
    <mergeCell ref="D1:F2"/>
    <mergeCell ref="B4:F6"/>
    <mergeCell ref="B7:F9"/>
    <mergeCell ref="B11:F13"/>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workbookViewId="0">
      <pane xSplit="7" topLeftCell="H1" activePane="topRight" state="frozen"/>
      <selection pane="topRight" activeCell="H1" sqref="H1"/>
    </sheetView>
  </sheetViews>
  <sheetFormatPr defaultRowHeight="15" x14ac:dyDescent="0.25"/>
  <cols>
    <col min="1" max="1" width="4.5703125" style="1" customWidth="1"/>
    <col min="2" max="2" width="9.140625" style="1" customWidth="1"/>
    <col min="3" max="6" width="9.140625" style="1"/>
    <col min="7" max="7" width="4" style="2" customWidth="1"/>
  </cols>
  <sheetData>
    <row r="1" spans="2:6" ht="15" customHeight="1" x14ac:dyDescent="0.3">
      <c r="B1" s="33"/>
      <c r="C1" s="33"/>
      <c r="D1" s="58" t="s">
        <v>119</v>
      </c>
      <c r="E1" s="58"/>
      <c r="F1" s="58"/>
    </row>
    <row r="2" spans="2:6" ht="15" customHeight="1" x14ac:dyDescent="0.3">
      <c r="B2" s="34" t="s">
        <v>116</v>
      </c>
      <c r="C2" s="34"/>
      <c r="D2" s="59"/>
      <c r="E2" s="59"/>
      <c r="F2" s="59"/>
    </row>
    <row r="4" spans="2:6" ht="15" customHeight="1" x14ac:dyDescent="0.25">
      <c r="B4" s="60" t="s">
        <v>120</v>
      </c>
      <c r="C4" s="60"/>
      <c r="D4" s="60"/>
      <c r="E4" s="60"/>
      <c r="F4" s="60"/>
    </row>
    <row r="5" spans="2:6" x14ac:dyDescent="0.25">
      <c r="B5" s="60"/>
      <c r="C5" s="60"/>
      <c r="D5" s="60"/>
      <c r="E5" s="60"/>
      <c r="F5" s="60"/>
    </row>
    <row r="6" spans="2:6" x14ac:dyDescent="0.25">
      <c r="B6" s="60"/>
      <c r="C6" s="60"/>
      <c r="D6" s="60"/>
      <c r="E6" s="60"/>
      <c r="F6" s="60"/>
    </row>
    <row r="7" spans="2:6" x14ac:dyDescent="0.25">
      <c r="B7" s="35"/>
      <c r="C7" s="35"/>
      <c r="D7" s="35"/>
      <c r="E7" s="35"/>
      <c r="F7" s="35"/>
    </row>
    <row r="8" spans="2:6" ht="15" customHeight="1" x14ac:dyDescent="0.25">
      <c r="B8" s="60" t="s">
        <v>121</v>
      </c>
      <c r="C8" s="60"/>
      <c r="D8" s="60"/>
      <c r="E8" s="60"/>
      <c r="F8" s="60"/>
    </row>
    <row r="9" spans="2:6" x14ac:dyDescent="0.25">
      <c r="B9" s="60"/>
      <c r="C9" s="60"/>
      <c r="D9" s="60"/>
      <c r="E9" s="60"/>
      <c r="F9" s="60"/>
    </row>
    <row r="10" spans="2:6" x14ac:dyDescent="0.25">
      <c r="B10" s="60"/>
      <c r="C10" s="60"/>
      <c r="D10" s="60"/>
      <c r="E10" s="60"/>
      <c r="F10" s="60"/>
    </row>
    <row r="11" spans="2:6" x14ac:dyDescent="0.25">
      <c r="B11" s="60"/>
      <c r="C11" s="60"/>
      <c r="D11" s="60"/>
      <c r="E11" s="60"/>
      <c r="F11" s="60"/>
    </row>
    <row r="12" spans="2:6" x14ac:dyDescent="0.25">
      <c r="B12" s="60"/>
      <c r="C12" s="60"/>
      <c r="D12" s="60"/>
      <c r="E12" s="60"/>
      <c r="F12" s="60"/>
    </row>
    <row r="13" spans="2:6" ht="15" customHeight="1" x14ac:dyDescent="0.25">
      <c r="B13" s="35"/>
      <c r="C13" s="35"/>
      <c r="D13" s="35"/>
      <c r="E13" s="35"/>
      <c r="F13" s="35"/>
    </row>
    <row r="14" spans="2:6" x14ac:dyDescent="0.25">
      <c r="B14" s="35"/>
      <c r="C14" s="35"/>
      <c r="D14" s="35"/>
      <c r="E14" s="35"/>
      <c r="F14" s="35"/>
    </row>
    <row r="15" spans="2:6" x14ac:dyDescent="0.25">
      <c r="B15" s="35"/>
      <c r="C15" s="35"/>
      <c r="D15" s="35"/>
      <c r="E15" s="35"/>
      <c r="F15" s="35"/>
    </row>
    <row r="16" spans="2:6" x14ac:dyDescent="0.25">
      <c r="B16" s="35"/>
      <c r="C16" s="35"/>
      <c r="D16" s="35"/>
      <c r="E16" s="35"/>
      <c r="F16" s="35"/>
    </row>
    <row r="17" spans="2:6" x14ac:dyDescent="0.25">
      <c r="B17" s="35"/>
      <c r="C17" s="35"/>
      <c r="D17" s="35"/>
      <c r="E17" s="35"/>
      <c r="F17" s="35"/>
    </row>
    <row r="18" spans="2:6" ht="15" customHeight="1" x14ac:dyDescent="0.25">
      <c r="B18" s="35"/>
      <c r="C18" s="35"/>
      <c r="D18" s="35"/>
      <c r="E18" s="35"/>
      <c r="F18" s="35"/>
    </row>
    <row r="19" spans="2:6" x14ac:dyDescent="0.25">
      <c r="B19" s="35"/>
      <c r="C19" s="35"/>
      <c r="D19" s="35"/>
      <c r="E19" s="35"/>
      <c r="F19" s="35"/>
    </row>
    <row r="20" spans="2:6" x14ac:dyDescent="0.25">
      <c r="B20" s="35"/>
      <c r="C20" s="35"/>
      <c r="D20" s="35"/>
      <c r="E20" s="35"/>
      <c r="F20" s="35"/>
    </row>
  </sheetData>
  <mergeCells count="3">
    <mergeCell ref="D1:F2"/>
    <mergeCell ref="B4:F6"/>
    <mergeCell ref="B8:F12"/>
  </mergeCell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workbookViewId="0">
      <pane xSplit="7" topLeftCell="H1" activePane="topRight" state="frozen"/>
      <selection pane="topRight" activeCell="H1" sqref="H1"/>
    </sheetView>
  </sheetViews>
  <sheetFormatPr defaultRowHeight="15" x14ac:dyDescent="0.25"/>
  <cols>
    <col min="1" max="1" width="4.5703125" style="1" customWidth="1"/>
    <col min="2" max="2" width="9.140625" style="1" customWidth="1"/>
    <col min="3" max="6" width="9.140625" style="1"/>
    <col min="7" max="7" width="4" style="2" customWidth="1"/>
  </cols>
  <sheetData>
    <row r="1" spans="2:12" ht="15" customHeight="1" x14ac:dyDescent="0.3">
      <c r="B1" s="33"/>
      <c r="C1" s="33"/>
      <c r="D1" s="58" t="s">
        <v>119</v>
      </c>
      <c r="E1" s="58"/>
      <c r="F1" s="58"/>
    </row>
    <row r="2" spans="2:12" ht="15" customHeight="1" x14ac:dyDescent="0.3">
      <c r="B2" s="34" t="s">
        <v>122</v>
      </c>
      <c r="C2" s="34"/>
      <c r="D2" s="59"/>
      <c r="E2" s="59"/>
      <c r="F2" s="59"/>
      <c r="I2" s="29">
        <v>-4</v>
      </c>
      <c r="J2" s="28">
        <v>0</v>
      </c>
      <c r="K2" s="28">
        <v>0</v>
      </c>
      <c r="L2" s="29"/>
    </row>
    <row r="3" spans="2:12" x14ac:dyDescent="0.25">
      <c r="I3" s="29">
        <f>I2+0.5</f>
        <v>-3.5</v>
      </c>
      <c r="J3" s="28">
        <v>0</v>
      </c>
      <c r="K3" s="28">
        <v>0</v>
      </c>
      <c r="L3" s="29"/>
    </row>
    <row r="4" spans="2:12" ht="15" customHeight="1" x14ac:dyDescent="0.25">
      <c r="B4" s="62" t="s">
        <v>128</v>
      </c>
      <c r="C4" s="62"/>
      <c r="D4" s="62"/>
      <c r="E4" s="62"/>
      <c r="F4" s="62"/>
      <c r="I4" s="29">
        <f t="shared" ref="I4:I18" si="0">I3+0.5</f>
        <v>-3</v>
      </c>
      <c r="J4" s="28">
        <v>1</v>
      </c>
      <c r="K4" s="28">
        <v>1</v>
      </c>
      <c r="L4" s="29"/>
    </row>
    <row r="5" spans="2:12" x14ac:dyDescent="0.25">
      <c r="B5" s="36"/>
      <c r="C5" s="36"/>
      <c r="D5" s="36"/>
      <c r="E5" s="36"/>
      <c r="F5" s="36"/>
      <c r="I5" s="29">
        <f t="shared" si="0"/>
        <v>-2.5</v>
      </c>
      <c r="J5" s="28">
        <v>2</v>
      </c>
      <c r="K5" s="28">
        <v>3</v>
      </c>
      <c r="L5" s="29"/>
    </row>
    <row r="6" spans="2:12" x14ac:dyDescent="0.25">
      <c r="B6" s="60" t="s">
        <v>123</v>
      </c>
      <c r="C6" s="60"/>
      <c r="D6" s="60"/>
      <c r="E6" s="60"/>
      <c r="F6" s="60"/>
      <c r="I6" s="29">
        <f t="shared" si="0"/>
        <v>-2</v>
      </c>
      <c r="J6" s="28">
        <v>8</v>
      </c>
      <c r="K6" s="28">
        <v>5</v>
      </c>
      <c r="L6" s="29"/>
    </row>
    <row r="7" spans="2:12" x14ac:dyDescent="0.25">
      <c r="B7" s="60"/>
      <c r="C7" s="60"/>
      <c r="D7" s="60"/>
      <c r="E7" s="60"/>
      <c r="F7" s="60"/>
      <c r="I7" s="29">
        <f t="shared" si="0"/>
        <v>-1.5</v>
      </c>
      <c r="J7" s="28">
        <v>23</v>
      </c>
      <c r="K7" s="28">
        <v>18</v>
      </c>
      <c r="L7" s="29"/>
    </row>
    <row r="8" spans="2:12" ht="15" customHeight="1" x14ac:dyDescent="0.25">
      <c r="B8" s="60"/>
      <c r="C8" s="60"/>
      <c r="D8" s="60"/>
      <c r="E8" s="60"/>
      <c r="F8" s="60"/>
      <c r="I8" s="29">
        <f t="shared" si="0"/>
        <v>-1</v>
      </c>
      <c r="J8" s="28">
        <v>45</v>
      </c>
      <c r="K8" s="28">
        <v>53</v>
      </c>
      <c r="L8" s="29"/>
    </row>
    <row r="9" spans="2:12" x14ac:dyDescent="0.25">
      <c r="B9" s="36"/>
      <c r="C9" s="36"/>
      <c r="D9" s="36"/>
      <c r="E9" s="36"/>
      <c r="F9" s="36"/>
      <c r="I9" s="29">
        <f t="shared" si="0"/>
        <v>-0.5</v>
      </c>
      <c r="J9" s="28">
        <v>75</v>
      </c>
      <c r="K9" s="28">
        <v>64</v>
      </c>
      <c r="L9" s="29"/>
    </row>
    <row r="10" spans="2:12" x14ac:dyDescent="0.25">
      <c r="B10" s="60" t="s">
        <v>124</v>
      </c>
      <c r="C10" s="60"/>
      <c r="D10" s="60"/>
      <c r="E10" s="60"/>
      <c r="F10" s="60"/>
      <c r="I10" s="29">
        <f t="shared" si="0"/>
        <v>0</v>
      </c>
      <c r="J10" s="28">
        <v>96</v>
      </c>
      <c r="K10" s="28">
        <v>114</v>
      </c>
      <c r="L10" s="29"/>
    </row>
    <row r="11" spans="2:12" x14ac:dyDescent="0.25">
      <c r="B11" s="60"/>
      <c r="C11" s="60"/>
      <c r="D11" s="60"/>
      <c r="E11" s="60"/>
      <c r="F11" s="60"/>
      <c r="I11" s="29">
        <f t="shared" si="0"/>
        <v>0.5</v>
      </c>
      <c r="J11" s="28">
        <v>95</v>
      </c>
      <c r="K11" s="28">
        <v>101</v>
      </c>
      <c r="L11" s="29"/>
    </row>
    <row r="12" spans="2:12" x14ac:dyDescent="0.25">
      <c r="B12" s="60"/>
      <c r="C12" s="60"/>
      <c r="D12" s="60"/>
      <c r="E12" s="60"/>
      <c r="F12" s="60"/>
      <c r="I12" s="29">
        <f t="shared" si="0"/>
        <v>1</v>
      </c>
      <c r="J12" s="28">
        <v>75</v>
      </c>
      <c r="K12" s="28">
        <v>75</v>
      </c>
      <c r="L12" s="29"/>
    </row>
    <row r="13" spans="2:12" ht="15" customHeight="1" x14ac:dyDescent="0.25">
      <c r="B13" s="60"/>
      <c r="C13" s="60"/>
      <c r="D13" s="60"/>
      <c r="E13" s="60"/>
      <c r="F13" s="60"/>
      <c r="I13" s="29">
        <f t="shared" si="0"/>
        <v>1.5</v>
      </c>
      <c r="J13" s="28">
        <v>46</v>
      </c>
      <c r="K13" s="28">
        <v>37</v>
      </c>
      <c r="L13" s="29"/>
    </row>
    <row r="14" spans="2:12" x14ac:dyDescent="0.25">
      <c r="B14" s="36"/>
      <c r="C14" s="36"/>
      <c r="D14" s="36"/>
      <c r="E14" s="36"/>
      <c r="F14" s="36"/>
      <c r="I14" s="29">
        <f t="shared" si="0"/>
        <v>2</v>
      </c>
      <c r="J14" s="28">
        <v>22</v>
      </c>
      <c r="K14" s="28">
        <v>22</v>
      </c>
      <c r="L14" s="29"/>
    </row>
    <row r="15" spans="2:12" x14ac:dyDescent="0.25">
      <c r="B15" s="60" t="s">
        <v>125</v>
      </c>
      <c r="C15" s="60"/>
      <c r="D15" s="60"/>
      <c r="E15" s="60"/>
      <c r="F15" s="60"/>
      <c r="I15" s="29">
        <f t="shared" si="0"/>
        <v>2.5</v>
      </c>
      <c r="J15" s="28">
        <v>9</v>
      </c>
      <c r="K15" s="28">
        <v>5</v>
      </c>
      <c r="L15" s="29"/>
    </row>
    <row r="16" spans="2:12" x14ac:dyDescent="0.25">
      <c r="B16" s="60"/>
      <c r="C16" s="60"/>
      <c r="D16" s="60"/>
      <c r="E16" s="60"/>
      <c r="F16" s="60"/>
      <c r="I16" s="29">
        <f t="shared" si="0"/>
        <v>3</v>
      </c>
      <c r="J16" s="28">
        <v>3</v>
      </c>
      <c r="K16" s="28">
        <v>1</v>
      </c>
      <c r="L16" s="29"/>
    </row>
    <row r="17" spans="2:12" x14ac:dyDescent="0.25">
      <c r="B17" s="60"/>
      <c r="C17" s="60"/>
      <c r="D17" s="60"/>
      <c r="E17" s="60"/>
      <c r="F17" s="60"/>
      <c r="I17" s="29">
        <f t="shared" si="0"/>
        <v>3.5</v>
      </c>
      <c r="J17" s="28">
        <v>0</v>
      </c>
      <c r="K17" s="28">
        <v>1</v>
      </c>
      <c r="L17" s="29"/>
    </row>
    <row r="18" spans="2:12" ht="15" customHeight="1" x14ac:dyDescent="0.25">
      <c r="B18" s="35"/>
      <c r="C18" s="35"/>
      <c r="D18" s="35"/>
      <c r="E18" s="35"/>
      <c r="F18" s="35"/>
      <c r="I18" s="29">
        <f t="shared" si="0"/>
        <v>4</v>
      </c>
      <c r="J18" s="28">
        <v>0</v>
      </c>
      <c r="K18" s="28">
        <v>0</v>
      </c>
      <c r="L18" s="29"/>
    </row>
    <row r="19" spans="2:12" x14ac:dyDescent="0.25">
      <c r="B19" s="35"/>
      <c r="C19" s="35"/>
      <c r="D19" s="35"/>
      <c r="E19" s="35"/>
      <c r="F19" s="35"/>
    </row>
    <row r="20" spans="2:12" x14ac:dyDescent="0.25">
      <c r="B20" s="35"/>
      <c r="C20" s="35"/>
      <c r="D20" s="35"/>
      <c r="E20" s="35"/>
      <c r="F20" s="35"/>
      <c r="J20" s="28"/>
      <c r="K20" s="28"/>
    </row>
  </sheetData>
  <sortState ref="L2:L201">
    <sortCondition ref="L2:L201"/>
  </sortState>
  <mergeCells count="5">
    <mergeCell ref="D1:F2"/>
    <mergeCell ref="B15:F17"/>
    <mergeCell ref="B10:F13"/>
    <mergeCell ref="B6:F8"/>
    <mergeCell ref="B4:F4"/>
  </mergeCell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workbookViewId="0">
      <pane xSplit="7" topLeftCell="H1" activePane="topRight" state="frozen"/>
      <selection pane="topRight" activeCell="H1" sqref="H1"/>
    </sheetView>
  </sheetViews>
  <sheetFormatPr defaultRowHeight="15" x14ac:dyDescent="0.25"/>
  <cols>
    <col min="1" max="1" width="4.5703125" style="1" customWidth="1"/>
    <col min="2" max="2" width="9.140625" style="1" customWidth="1"/>
    <col min="3" max="6" width="9.140625" style="1"/>
    <col min="7" max="7" width="4" style="2" customWidth="1"/>
  </cols>
  <sheetData>
    <row r="1" spans="2:6" ht="15" customHeight="1" x14ac:dyDescent="0.3">
      <c r="B1" s="33"/>
      <c r="C1" s="33"/>
      <c r="D1" s="58" t="s">
        <v>119</v>
      </c>
      <c r="E1" s="58"/>
      <c r="F1" s="58"/>
    </row>
    <row r="2" spans="2:6" ht="15" customHeight="1" x14ac:dyDescent="0.3">
      <c r="B2" s="34" t="s">
        <v>126</v>
      </c>
      <c r="C2" s="34"/>
      <c r="D2" s="59"/>
      <c r="E2" s="59"/>
      <c r="F2" s="59"/>
    </row>
    <row r="4" spans="2:6" ht="15" customHeight="1" x14ac:dyDescent="0.25">
      <c r="B4" s="62" t="s">
        <v>129</v>
      </c>
      <c r="C4" s="62"/>
      <c r="D4" s="62"/>
      <c r="E4" s="62"/>
      <c r="F4" s="62"/>
    </row>
    <row r="5" spans="2:6" x14ac:dyDescent="0.25">
      <c r="B5" s="36"/>
      <c r="C5" s="36"/>
      <c r="D5" s="36"/>
      <c r="E5" s="36"/>
      <c r="F5" s="36"/>
    </row>
    <row r="6" spans="2:6" x14ac:dyDescent="0.25">
      <c r="B6" s="60" t="s">
        <v>130</v>
      </c>
      <c r="C6" s="60"/>
      <c r="D6" s="60"/>
      <c r="E6" s="60"/>
      <c r="F6" s="60"/>
    </row>
    <row r="7" spans="2:6" x14ac:dyDescent="0.25">
      <c r="B7" s="60"/>
      <c r="C7" s="60"/>
      <c r="D7" s="60"/>
      <c r="E7" s="60"/>
      <c r="F7" s="60"/>
    </row>
    <row r="8" spans="2:6" ht="15" customHeight="1" x14ac:dyDescent="0.25">
      <c r="B8" s="60"/>
      <c r="C8" s="60"/>
      <c r="D8" s="60"/>
      <c r="E8" s="60"/>
      <c r="F8" s="60"/>
    </row>
    <row r="9" spans="2:6" x14ac:dyDescent="0.25">
      <c r="B9" s="60"/>
      <c r="C9" s="60"/>
      <c r="D9" s="60"/>
      <c r="E9" s="60"/>
      <c r="F9" s="60"/>
    </row>
    <row r="10" spans="2:6" x14ac:dyDescent="0.25">
      <c r="B10" s="35"/>
      <c r="C10" s="35"/>
      <c r="D10" s="35"/>
      <c r="E10" s="35"/>
      <c r="F10" s="35"/>
    </row>
    <row r="11" spans="2:6" x14ac:dyDescent="0.25">
      <c r="B11" s="62" t="s">
        <v>131</v>
      </c>
      <c r="C11" s="62"/>
      <c r="D11" s="62"/>
      <c r="E11" s="62"/>
      <c r="F11" s="62"/>
    </row>
    <row r="12" spans="2:6" x14ac:dyDescent="0.25">
      <c r="B12" s="35"/>
      <c r="C12" s="35"/>
      <c r="D12" s="35"/>
      <c r="E12" s="35"/>
      <c r="F12" s="35"/>
    </row>
    <row r="13" spans="2:6" ht="15" customHeight="1" x14ac:dyDescent="0.25">
      <c r="B13" s="60" t="s">
        <v>132</v>
      </c>
      <c r="C13" s="60"/>
      <c r="D13" s="60"/>
      <c r="E13" s="60"/>
      <c r="F13" s="60"/>
    </row>
    <row r="14" spans="2:6" x14ac:dyDescent="0.25">
      <c r="B14" s="60"/>
      <c r="C14" s="60"/>
      <c r="D14" s="60"/>
      <c r="E14" s="60"/>
      <c r="F14" s="60"/>
    </row>
    <row r="15" spans="2:6" x14ac:dyDescent="0.25">
      <c r="B15" s="60"/>
      <c r="C15" s="60"/>
      <c r="D15" s="60"/>
      <c r="E15" s="60"/>
      <c r="F15" s="60"/>
    </row>
    <row r="16" spans="2:6" x14ac:dyDescent="0.25">
      <c r="B16" s="35"/>
      <c r="C16" s="35"/>
      <c r="D16" s="35"/>
      <c r="E16" s="35"/>
      <c r="F16" s="35"/>
    </row>
    <row r="17" spans="2:6" x14ac:dyDescent="0.25">
      <c r="B17" s="60" t="s">
        <v>133</v>
      </c>
      <c r="C17" s="60"/>
      <c r="D17" s="60"/>
      <c r="E17" s="60"/>
      <c r="F17" s="60"/>
    </row>
    <row r="18" spans="2:6" ht="15" customHeight="1" x14ac:dyDescent="0.25">
      <c r="B18" s="60"/>
      <c r="C18" s="60"/>
      <c r="D18" s="60"/>
      <c r="E18" s="60"/>
      <c r="F18" s="60"/>
    </row>
    <row r="19" spans="2:6" x14ac:dyDescent="0.25">
      <c r="B19" s="60"/>
      <c r="C19" s="60"/>
      <c r="D19" s="60"/>
      <c r="E19" s="60"/>
      <c r="F19" s="60"/>
    </row>
    <row r="20" spans="2:6" x14ac:dyDescent="0.25">
      <c r="B20" s="60"/>
      <c r="C20" s="60"/>
      <c r="D20" s="60"/>
      <c r="E20" s="60"/>
      <c r="F20" s="60"/>
    </row>
  </sheetData>
  <mergeCells count="6">
    <mergeCell ref="B17:F20"/>
    <mergeCell ref="D1:F2"/>
    <mergeCell ref="B4:F4"/>
    <mergeCell ref="B6:F9"/>
    <mergeCell ref="B11:F11"/>
    <mergeCell ref="B13:F15"/>
  </mergeCell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20"/>
  <sheetViews>
    <sheetView workbookViewId="0">
      <pane xSplit="7" topLeftCell="H1" activePane="topRight" state="frozen"/>
      <selection pane="topRight" activeCell="H1" sqref="H1"/>
    </sheetView>
  </sheetViews>
  <sheetFormatPr defaultRowHeight="15" x14ac:dyDescent="0.25"/>
  <cols>
    <col min="1" max="1" width="4.5703125" style="1" customWidth="1"/>
    <col min="2" max="2" width="9.140625" style="1" customWidth="1"/>
    <col min="3" max="6" width="9.140625" style="1"/>
    <col min="7" max="7" width="4" style="2" customWidth="1"/>
    <col min="8" max="8" width="9.140625" style="1"/>
    <col min="9" max="9" width="4.5703125" style="1" customWidth="1"/>
    <col min="10" max="10" width="74.85546875" style="1" customWidth="1"/>
    <col min="11" max="16384" width="9.140625" style="1"/>
  </cols>
  <sheetData>
    <row r="1" spans="2:10" ht="15" customHeight="1" x14ac:dyDescent="0.3">
      <c r="B1" s="33"/>
      <c r="C1" s="33"/>
      <c r="D1" s="58"/>
      <c r="E1" s="58"/>
      <c r="F1" s="58"/>
    </row>
    <row r="2" spans="2:10" ht="15" customHeight="1" x14ac:dyDescent="0.3">
      <c r="B2" s="34" t="s">
        <v>135</v>
      </c>
      <c r="C2" s="34"/>
      <c r="D2" s="59"/>
      <c r="E2" s="59"/>
      <c r="F2" s="59"/>
      <c r="J2" s="1" t="s">
        <v>139</v>
      </c>
    </row>
    <row r="4" spans="2:10" ht="15" customHeight="1" x14ac:dyDescent="0.25">
      <c r="B4" s="60" t="s">
        <v>137</v>
      </c>
      <c r="C4" s="60"/>
      <c r="D4" s="60"/>
      <c r="E4" s="60"/>
      <c r="F4" s="60"/>
      <c r="I4" s="52">
        <v>1</v>
      </c>
      <c r="J4" s="1" t="s">
        <v>142</v>
      </c>
    </row>
    <row r="5" spans="2:10" x14ac:dyDescent="0.25">
      <c r="B5" s="60"/>
      <c r="C5" s="60"/>
      <c r="D5" s="60"/>
      <c r="E5" s="60"/>
      <c r="F5" s="60"/>
      <c r="I5" s="52"/>
      <c r="J5" s="1" t="s">
        <v>143</v>
      </c>
    </row>
    <row r="6" spans="2:10" x14ac:dyDescent="0.25">
      <c r="B6" s="60"/>
      <c r="C6" s="60"/>
      <c r="D6" s="60"/>
      <c r="E6" s="60"/>
      <c r="F6" s="60"/>
      <c r="I6" s="52"/>
    </row>
    <row r="7" spans="2:10" x14ac:dyDescent="0.25">
      <c r="B7" s="60"/>
      <c r="C7" s="60"/>
      <c r="D7" s="60"/>
      <c r="E7" s="60"/>
      <c r="F7" s="60"/>
      <c r="I7" s="52">
        <v>2</v>
      </c>
      <c r="J7" s="1" t="s">
        <v>145</v>
      </c>
    </row>
    <row r="8" spans="2:10" ht="15" customHeight="1" x14ac:dyDescent="0.25">
      <c r="B8" s="60" t="s">
        <v>138</v>
      </c>
      <c r="C8" s="60"/>
      <c r="D8" s="60"/>
      <c r="E8" s="60"/>
      <c r="F8" s="60"/>
      <c r="I8" s="52"/>
      <c r="J8" s="1" t="s">
        <v>146</v>
      </c>
    </row>
    <row r="9" spans="2:10" x14ac:dyDescent="0.25">
      <c r="B9" s="60"/>
      <c r="C9" s="60"/>
      <c r="D9" s="60"/>
      <c r="E9" s="60"/>
      <c r="F9" s="60"/>
      <c r="I9" s="52"/>
      <c r="J9" s="51" t="s">
        <v>140</v>
      </c>
    </row>
    <row r="10" spans="2:10" x14ac:dyDescent="0.25">
      <c r="B10" s="60"/>
      <c r="C10" s="60"/>
      <c r="D10" s="60"/>
      <c r="E10" s="60"/>
      <c r="F10" s="60"/>
      <c r="I10" s="52"/>
    </row>
    <row r="11" spans="2:10" x14ac:dyDescent="0.25">
      <c r="B11" s="60"/>
      <c r="C11" s="60"/>
      <c r="D11" s="60"/>
      <c r="E11" s="60"/>
      <c r="F11" s="60"/>
      <c r="I11" s="52">
        <v>3</v>
      </c>
      <c r="J11" s="1" t="s">
        <v>147</v>
      </c>
    </row>
    <row r="12" spans="2:10" x14ac:dyDescent="0.25">
      <c r="B12" s="35"/>
      <c r="C12" s="35"/>
      <c r="D12" s="35"/>
      <c r="E12" s="35"/>
      <c r="F12" s="35"/>
      <c r="I12" s="52"/>
      <c r="J12" s="1" t="s">
        <v>150</v>
      </c>
    </row>
    <row r="13" spans="2:10" ht="15" customHeight="1" x14ac:dyDescent="0.25">
      <c r="B13" s="35"/>
      <c r="C13" s="35"/>
      <c r="D13" s="35"/>
      <c r="E13" s="35"/>
      <c r="F13" s="35"/>
      <c r="I13" s="52"/>
      <c r="J13" s="51" t="s">
        <v>144</v>
      </c>
    </row>
    <row r="14" spans="2:10" x14ac:dyDescent="0.25">
      <c r="B14" s="35"/>
      <c r="C14" s="35"/>
      <c r="D14" s="35"/>
      <c r="E14" s="35"/>
      <c r="F14" s="35"/>
      <c r="I14" s="52"/>
    </row>
    <row r="15" spans="2:10" x14ac:dyDescent="0.25">
      <c r="B15" s="35"/>
      <c r="C15" s="35"/>
      <c r="D15" s="35"/>
      <c r="E15" s="35"/>
      <c r="F15" s="35"/>
      <c r="I15" s="52">
        <v>4</v>
      </c>
      <c r="J15" s="1" t="s">
        <v>148</v>
      </c>
    </row>
    <row r="16" spans="2:10" x14ac:dyDescent="0.25">
      <c r="B16" s="35"/>
      <c r="C16" s="35"/>
      <c r="D16" s="35"/>
      <c r="E16" s="35"/>
      <c r="F16" s="35"/>
      <c r="I16" s="52"/>
      <c r="J16" s="1" t="s">
        <v>149</v>
      </c>
    </row>
    <row r="17" spans="2:13" x14ac:dyDescent="0.25">
      <c r="B17" s="35"/>
      <c r="C17" s="35"/>
      <c r="D17" s="35"/>
      <c r="E17" s="35"/>
      <c r="F17" s="35"/>
      <c r="J17" s="51" t="s">
        <v>141</v>
      </c>
    </row>
    <row r="18" spans="2:13" ht="15" customHeight="1" x14ac:dyDescent="0.25">
      <c r="B18" s="35"/>
      <c r="C18" s="35"/>
      <c r="D18" s="35"/>
      <c r="E18" s="35"/>
      <c r="F18" s="35"/>
      <c r="I18" s="50"/>
    </row>
    <row r="19" spans="2:13" x14ac:dyDescent="0.25">
      <c r="B19" s="35"/>
      <c r="C19" s="35"/>
      <c r="D19" s="35"/>
      <c r="E19" s="35"/>
      <c r="F19" s="35"/>
      <c r="M19" s="51"/>
    </row>
    <row r="20" spans="2:13" x14ac:dyDescent="0.25">
      <c r="B20" s="35"/>
      <c r="C20" s="35"/>
      <c r="D20" s="35"/>
      <c r="E20" s="35"/>
      <c r="F20" s="35"/>
    </row>
  </sheetData>
  <mergeCells count="3">
    <mergeCell ref="D1:F2"/>
    <mergeCell ref="B4:F7"/>
    <mergeCell ref="B8:F11"/>
  </mergeCells>
  <hyperlinks>
    <hyperlink ref="J9" r:id="rId1"/>
    <hyperlink ref="J13" r:id="rId2"/>
    <hyperlink ref="J17" r:id="rId3"/>
  </hyperlinks>
  <pageMargins left="0.7" right="0.7" top="0.75" bottom="0.75" header="0.3" footer="0.3"/>
  <pageSetup orientation="portrait" r:id="rId4"/>
  <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1"/>
  <sheetViews>
    <sheetView workbookViewId="0">
      <pane xSplit="7" topLeftCell="H1" activePane="topRight" state="frozen"/>
      <selection pane="topRight" activeCell="H1" sqref="H1"/>
    </sheetView>
  </sheetViews>
  <sheetFormatPr defaultRowHeight="15" x14ac:dyDescent="0.25"/>
  <cols>
    <col min="1" max="1" width="4.5703125" style="1" customWidth="1"/>
    <col min="2" max="2" width="9.140625" style="1" customWidth="1"/>
    <col min="3" max="6" width="9.140625" style="1"/>
    <col min="7" max="7" width="4" style="2" customWidth="1"/>
    <col min="8" max="8" width="9.140625" style="1"/>
    <col min="9" max="9" width="38.5703125" style="1" customWidth="1"/>
    <col min="10" max="16384" width="9.140625" style="1"/>
  </cols>
  <sheetData>
    <row r="1" spans="2:10" ht="15" customHeight="1" x14ac:dyDescent="0.3">
      <c r="B1" s="33"/>
      <c r="C1" s="33"/>
      <c r="D1" s="58"/>
      <c r="E1" s="58"/>
      <c r="F1" s="58"/>
      <c r="I1" s="53" t="s">
        <v>89</v>
      </c>
      <c r="J1" s="53"/>
    </row>
    <row r="2" spans="2:10" ht="15" customHeight="1" x14ac:dyDescent="0.3">
      <c r="B2" s="34" t="s">
        <v>136</v>
      </c>
      <c r="C2" s="34"/>
      <c r="D2" s="59"/>
      <c r="E2" s="59"/>
      <c r="F2" s="59"/>
      <c r="I2" s="54"/>
      <c r="J2" s="54"/>
    </row>
    <row r="4" spans="2:10" ht="15" customHeight="1" x14ac:dyDescent="0.25">
      <c r="B4" s="60"/>
      <c r="C4" s="60"/>
      <c r="D4" s="60"/>
      <c r="E4" s="60"/>
      <c r="F4" s="60"/>
      <c r="I4" s="37" t="s">
        <v>1</v>
      </c>
      <c r="J4" s="1">
        <v>1</v>
      </c>
    </row>
    <row r="5" spans="2:10" x14ac:dyDescent="0.25">
      <c r="B5" s="60"/>
      <c r="C5" s="60"/>
      <c r="D5" s="60"/>
      <c r="E5" s="60"/>
      <c r="F5" s="60"/>
      <c r="I5" s="37" t="s">
        <v>90</v>
      </c>
      <c r="J5" s="1">
        <v>2</v>
      </c>
    </row>
    <row r="6" spans="2:10" x14ac:dyDescent="0.25">
      <c r="B6" s="60"/>
      <c r="C6" s="60"/>
      <c r="D6" s="60"/>
      <c r="E6" s="60"/>
      <c r="F6" s="60"/>
      <c r="I6" s="37" t="s">
        <v>91</v>
      </c>
      <c r="J6" s="1">
        <v>3</v>
      </c>
    </row>
    <row r="7" spans="2:10" x14ac:dyDescent="0.25">
      <c r="B7" s="35"/>
      <c r="C7" s="35"/>
      <c r="D7" s="35"/>
      <c r="E7" s="35"/>
      <c r="F7" s="35"/>
      <c r="I7" s="37" t="s">
        <v>92</v>
      </c>
      <c r="J7" s="1">
        <v>4</v>
      </c>
    </row>
    <row r="8" spans="2:10" ht="15" customHeight="1" x14ac:dyDescent="0.25">
      <c r="B8" s="35"/>
      <c r="C8" s="35"/>
      <c r="D8" s="35"/>
      <c r="E8" s="35"/>
      <c r="F8" s="35"/>
      <c r="I8" s="37" t="s">
        <v>93</v>
      </c>
      <c r="J8" s="1">
        <v>5</v>
      </c>
    </row>
    <row r="9" spans="2:10" x14ac:dyDescent="0.25">
      <c r="B9" s="35"/>
      <c r="C9" s="35"/>
      <c r="D9" s="35"/>
      <c r="E9" s="35"/>
      <c r="F9" s="35"/>
      <c r="I9" s="37" t="s">
        <v>94</v>
      </c>
      <c r="J9" s="1">
        <v>6</v>
      </c>
    </row>
    <row r="10" spans="2:10" x14ac:dyDescent="0.25">
      <c r="B10" s="35"/>
      <c r="C10" s="35"/>
      <c r="D10" s="35"/>
      <c r="E10" s="35"/>
      <c r="F10" s="35"/>
      <c r="I10" s="37" t="s">
        <v>95</v>
      </c>
      <c r="J10" s="1">
        <v>7</v>
      </c>
    </row>
    <row r="11" spans="2:10" x14ac:dyDescent="0.25">
      <c r="B11" s="35"/>
      <c r="C11" s="35"/>
      <c r="D11" s="35"/>
      <c r="E11" s="35"/>
      <c r="F11" s="35"/>
      <c r="I11" s="37" t="s">
        <v>96</v>
      </c>
      <c r="J11" s="1">
        <v>8</v>
      </c>
    </row>
    <row r="12" spans="2:10" x14ac:dyDescent="0.25">
      <c r="B12" s="35"/>
      <c r="C12" s="35"/>
      <c r="D12" s="35"/>
      <c r="E12" s="35"/>
      <c r="F12" s="35"/>
      <c r="I12" s="37" t="s">
        <v>53</v>
      </c>
      <c r="J12" s="1">
        <v>9</v>
      </c>
    </row>
    <row r="13" spans="2:10" ht="15" customHeight="1" x14ac:dyDescent="0.25">
      <c r="B13" s="35"/>
      <c r="C13" s="35"/>
      <c r="D13" s="35"/>
      <c r="E13" s="35"/>
      <c r="F13" s="35"/>
      <c r="I13" s="37" t="s">
        <v>74</v>
      </c>
      <c r="J13" s="1">
        <v>10</v>
      </c>
    </row>
    <row r="14" spans="2:10" x14ac:dyDescent="0.25">
      <c r="B14" s="35"/>
      <c r="C14" s="35"/>
      <c r="D14" s="35"/>
      <c r="E14" s="35"/>
      <c r="F14" s="35"/>
      <c r="I14" s="37" t="s">
        <v>97</v>
      </c>
      <c r="J14" s="1">
        <v>11</v>
      </c>
    </row>
    <row r="15" spans="2:10" x14ac:dyDescent="0.25">
      <c r="B15" s="35"/>
      <c r="C15" s="35"/>
      <c r="D15" s="35"/>
      <c r="E15" s="35"/>
      <c r="F15" s="35"/>
      <c r="I15" s="37" t="s">
        <v>98</v>
      </c>
      <c r="J15" s="1">
        <v>12</v>
      </c>
    </row>
    <row r="16" spans="2:10" x14ac:dyDescent="0.25">
      <c r="B16" s="35"/>
      <c r="C16" s="35"/>
      <c r="D16" s="35"/>
      <c r="E16" s="35"/>
      <c r="F16" s="35"/>
      <c r="I16" s="37" t="s">
        <v>114</v>
      </c>
      <c r="J16" s="1">
        <v>13</v>
      </c>
    </row>
    <row r="17" spans="2:10" x14ac:dyDescent="0.25">
      <c r="B17" s="35"/>
      <c r="C17" s="35"/>
      <c r="D17" s="35"/>
      <c r="E17" s="35"/>
      <c r="F17" s="35"/>
      <c r="I17" s="37" t="s">
        <v>134</v>
      </c>
      <c r="J17" s="1">
        <v>14</v>
      </c>
    </row>
    <row r="18" spans="2:10" ht="15" customHeight="1" x14ac:dyDescent="0.25">
      <c r="B18" s="35"/>
      <c r="C18" s="35"/>
      <c r="D18" s="35"/>
      <c r="E18" s="35"/>
      <c r="F18" s="35"/>
      <c r="I18" s="37" t="s">
        <v>127</v>
      </c>
      <c r="J18" s="1">
        <v>15</v>
      </c>
    </row>
    <row r="19" spans="2:10" x14ac:dyDescent="0.25">
      <c r="B19" s="35"/>
      <c r="C19" s="35"/>
      <c r="D19" s="35"/>
      <c r="E19" s="35"/>
      <c r="F19" s="35"/>
      <c r="I19" s="37" t="s">
        <v>129</v>
      </c>
      <c r="J19" s="1">
        <v>16</v>
      </c>
    </row>
    <row r="20" spans="2:10" x14ac:dyDescent="0.25">
      <c r="B20" s="35"/>
      <c r="C20" s="35"/>
      <c r="D20" s="35"/>
      <c r="E20" s="35"/>
      <c r="F20" s="35"/>
      <c r="I20" s="37" t="s">
        <v>151</v>
      </c>
      <c r="J20" s="1">
        <v>17</v>
      </c>
    </row>
    <row r="21" spans="2:10" x14ac:dyDescent="0.25">
      <c r="I21" s="37"/>
    </row>
  </sheetData>
  <mergeCells count="3">
    <mergeCell ref="D1:F2"/>
    <mergeCell ref="B4:F6"/>
    <mergeCell ref="I1:J2"/>
  </mergeCells>
  <hyperlinks>
    <hyperlink ref="I4" location="Welcome!H1" tooltip="Page 1" display="Welcome"/>
    <hyperlink ref="I5" location="'Page 2'!H1" tooltip="Page 2" display="The Basics"/>
    <hyperlink ref="I6" location="'Page 3'!H1" tooltip="Page 3" display="Running a Simulation"/>
    <hyperlink ref="I7" location="'Page 4'!H1" tooltip="Page 4" display="Building a Model"/>
    <hyperlink ref="I8" location="'Page 5'!H1" tooltip="Page 5" display="Deriving Statistics"/>
    <hyperlink ref="I9" location="'Page 6'!H1" tooltip="Page 6" display="Building a Table"/>
    <hyperlink ref="I10" location="'Page 7 '!H1" tooltip="Page 7" display="Creating Charts"/>
    <hyperlink ref="I11" location="'Page 8'!H1" tooltip="Page 8" display="Review"/>
    <hyperlink ref="I12" location="'Page 9'!H1" tooltip="Page 9" display="Summary"/>
    <hyperlink ref="I13" location="'Page  10'!I5" tooltip="Page 10" display="QuickView"/>
    <hyperlink ref="I14" location="'Page  11'!K6" tooltip="Page 11" display="Correlation"/>
    <hyperlink ref="I15" location="'Page  12'!H1" tooltip="Page 12" display="Multivariate Distributions"/>
    <hyperlink ref="I16" location="'Page  13'!J4:M7" tooltip="Page 13" display="Correlation Matrices"/>
    <hyperlink ref="I17" location="'Page  14'!H1" tooltip="Page 14" display="Configuration Options"/>
    <hyperlink ref="I18" location="'Page  15'!H1" tooltip="Page 15" display="Latin Hypercube Sampling"/>
    <hyperlink ref="I19" location="'Page  16'!H1" tooltip="Page 16" display="Saving Simulation Data"/>
    <hyperlink ref="I20" location="'Page  17'!H1" tooltip="Page 17" display="Correlation Matrices"/>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I20"/>
  <sheetViews>
    <sheetView workbookViewId="0">
      <pane xSplit="7" topLeftCell="H1" activePane="topRight" state="frozen"/>
      <selection pane="topRight" activeCell="I8" sqref="I8"/>
    </sheetView>
  </sheetViews>
  <sheetFormatPr defaultRowHeight="15" x14ac:dyDescent="0.25"/>
  <cols>
    <col min="1" max="1" width="4.5703125" style="1" customWidth="1"/>
    <col min="2" max="2" width="9.140625" style="1" customWidth="1"/>
    <col min="3" max="6" width="9.140625" style="1"/>
    <col min="7" max="7" width="4" style="2" customWidth="1"/>
  </cols>
  <sheetData>
    <row r="1" spans="2:9" x14ac:dyDescent="0.25">
      <c r="B1" s="56" t="s">
        <v>6</v>
      </c>
      <c r="C1" s="56"/>
      <c r="D1" s="58" t="s">
        <v>42</v>
      </c>
      <c r="E1" s="58"/>
      <c r="F1" s="58"/>
    </row>
    <row r="2" spans="2:9" x14ac:dyDescent="0.25">
      <c r="B2" s="57"/>
      <c r="C2" s="57"/>
      <c r="D2" s="59"/>
      <c r="E2" s="59"/>
      <c r="F2" s="59"/>
    </row>
    <row r="4" spans="2:9" ht="15" customHeight="1" x14ac:dyDescent="0.25">
      <c r="B4" s="60" t="s">
        <v>117</v>
      </c>
      <c r="C4" s="60"/>
      <c r="D4" s="60"/>
      <c r="E4" s="60"/>
      <c r="F4" s="60"/>
    </row>
    <row r="5" spans="2:9" x14ac:dyDescent="0.25">
      <c r="B5" s="60"/>
      <c r="C5" s="60"/>
      <c r="D5" s="60"/>
      <c r="E5" s="60"/>
      <c r="F5" s="60"/>
    </row>
    <row r="6" spans="2:9" x14ac:dyDescent="0.25">
      <c r="B6" s="60"/>
      <c r="C6" s="60"/>
      <c r="D6" s="60"/>
      <c r="E6" s="60"/>
      <c r="F6" s="60"/>
    </row>
    <row r="7" spans="2:9" ht="15" customHeight="1" x14ac:dyDescent="0.25">
      <c r="B7" s="60"/>
      <c r="C7" s="60"/>
      <c r="D7" s="60"/>
      <c r="E7" s="60"/>
      <c r="F7" s="60"/>
      <c r="I7" t="s">
        <v>10</v>
      </c>
    </row>
    <row r="8" spans="2:9" ht="15" customHeight="1" x14ac:dyDescent="0.25">
      <c r="B8" s="36"/>
      <c r="C8" s="36"/>
      <c r="D8" s="36"/>
      <c r="E8" s="36"/>
      <c r="F8" s="36"/>
      <c r="I8">
        <f>_xll.NormalValue( 100, 10 )</f>
        <v>94.118161345398647</v>
      </c>
    </row>
    <row r="9" spans="2:9" x14ac:dyDescent="0.25">
      <c r="B9" s="60" t="s">
        <v>118</v>
      </c>
      <c r="C9" s="60"/>
      <c r="D9" s="60"/>
      <c r="E9" s="60"/>
      <c r="F9" s="60"/>
    </row>
    <row r="10" spans="2:9" ht="15" customHeight="1" x14ac:dyDescent="0.25">
      <c r="B10" s="60"/>
      <c r="C10" s="60"/>
      <c r="D10" s="60"/>
      <c r="E10" s="60"/>
      <c r="F10" s="60"/>
    </row>
    <row r="11" spans="2:9" ht="15" customHeight="1" x14ac:dyDescent="0.25">
      <c r="B11" s="60"/>
      <c r="C11" s="60"/>
      <c r="D11" s="60"/>
      <c r="E11" s="60"/>
      <c r="F11" s="60"/>
      <c r="I11" t="s">
        <v>9</v>
      </c>
    </row>
    <row r="12" spans="2:9" ht="15" customHeight="1" x14ac:dyDescent="0.25">
      <c r="B12" s="36"/>
      <c r="C12" s="36"/>
      <c r="D12" s="36"/>
      <c r="E12" s="36"/>
      <c r="F12" s="36"/>
      <c r="I12" t="e">
        <f>_xll.SimulationMean(I8)</f>
        <v>#N/A</v>
      </c>
    </row>
    <row r="13" spans="2:9" ht="15" customHeight="1" x14ac:dyDescent="0.25">
      <c r="B13" s="60" t="s">
        <v>7</v>
      </c>
      <c r="C13" s="60"/>
      <c r="D13" s="60"/>
      <c r="E13" s="60"/>
      <c r="F13" s="60"/>
    </row>
    <row r="14" spans="2:9" x14ac:dyDescent="0.25">
      <c r="B14" s="60"/>
      <c r="C14" s="60"/>
      <c r="D14" s="60"/>
      <c r="E14" s="60"/>
      <c r="F14" s="60"/>
    </row>
    <row r="15" spans="2:9" x14ac:dyDescent="0.25">
      <c r="B15" s="60"/>
      <c r="C15" s="60"/>
      <c r="D15" s="60"/>
      <c r="E15" s="60"/>
      <c r="F15" s="60"/>
    </row>
    <row r="16" spans="2:9" ht="15" customHeight="1" x14ac:dyDescent="0.25">
      <c r="B16" s="60"/>
      <c r="C16" s="60"/>
      <c r="D16" s="60"/>
      <c r="E16" s="60"/>
      <c r="F16" s="60"/>
    </row>
    <row r="17" spans="2:6" x14ac:dyDescent="0.25">
      <c r="B17" s="36"/>
      <c r="C17" s="36"/>
      <c r="D17" s="36"/>
      <c r="E17" s="36"/>
      <c r="F17" s="36"/>
    </row>
    <row r="18" spans="2:6" ht="15" customHeight="1" x14ac:dyDescent="0.25">
      <c r="B18" s="60" t="s">
        <v>8</v>
      </c>
      <c r="C18" s="60"/>
      <c r="D18" s="60"/>
      <c r="E18" s="60"/>
      <c r="F18" s="60"/>
    </row>
    <row r="19" spans="2:6" x14ac:dyDescent="0.25">
      <c r="B19" s="60"/>
      <c r="C19" s="60"/>
      <c r="D19" s="60"/>
      <c r="E19" s="60"/>
      <c r="F19" s="60"/>
    </row>
    <row r="20" spans="2:6" x14ac:dyDescent="0.25">
      <c r="B20" s="60"/>
      <c r="C20" s="60"/>
      <c r="D20" s="60"/>
      <c r="E20" s="60"/>
      <c r="F20" s="60"/>
    </row>
  </sheetData>
  <mergeCells count="6">
    <mergeCell ref="B1:C2"/>
    <mergeCell ref="D1:F2"/>
    <mergeCell ref="B18:F20"/>
    <mergeCell ref="B13:F16"/>
    <mergeCell ref="B4:F7"/>
    <mergeCell ref="B9:F1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I20"/>
  <sheetViews>
    <sheetView workbookViewId="0">
      <pane xSplit="7" topLeftCell="H1" activePane="topRight" state="frozen"/>
      <selection pane="topRight" activeCell="I8" sqref="I8"/>
    </sheetView>
  </sheetViews>
  <sheetFormatPr defaultRowHeight="15" x14ac:dyDescent="0.25"/>
  <cols>
    <col min="1" max="1" width="4.5703125" style="1" customWidth="1"/>
    <col min="2" max="2" width="9.140625" style="1" customWidth="1"/>
    <col min="3" max="6" width="9.140625" style="1"/>
    <col min="7" max="7" width="4" style="2" customWidth="1"/>
  </cols>
  <sheetData>
    <row r="1" spans="2:9" ht="15" customHeight="1" x14ac:dyDescent="0.25">
      <c r="B1" s="56" t="s">
        <v>11</v>
      </c>
      <c r="C1" s="56"/>
      <c r="D1" s="58" t="s">
        <v>42</v>
      </c>
      <c r="E1" s="58"/>
      <c r="F1" s="58"/>
    </row>
    <row r="2" spans="2:9" ht="15" customHeight="1" x14ac:dyDescent="0.25">
      <c r="B2" s="57"/>
      <c r="C2" s="57"/>
      <c r="D2" s="59"/>
      <c r="E2" s="59"/>
      <c r="F2" s="59"/>
    </row>
    <row r="4" spans="2:9" ht="15" customHeight="1" x14ac:dyDescent="0.25">
      <c r="B4" s="60" t="s">
        <v>12</v>
      </c>
      <c r="C4" s="60"/>
      <c r="D4" s="60"/>
      <c r="E4" s="60"/>
      <c r="F4" s="60"/>
    </row>
    <row r="5" spans="2:9" x14ac:dyDescent="0.25">
      <c r="B5" s="60"/>
      <c r="C5" s="60"/>
      <c r="D5" s="60"/>
      <c r="E5" s="60"/>
      <c r="F5" s="60"/>
    </row>
    <row r="6" spans="2:9" x14ac:dyDescent="0.25">
      <c r="B6" s="4"/>
      <c r="C6" s="4"/>
      <c r="D6" s="4"/>
      <c r="E6" s="4"/>
      <c r="F6" s="4"/>
    </row>
    <row r="7" spans="2:9" x14ac:dyDescent="0.25">
      <c r="B7" s="60" t="s">
        <v>13</v>
      </c>
      <c r="C7" s="60"/>
      <c r="D7" s="60"/>
      <c r="E7" s="60"/>
      <c r="F7" s="60"/>
      <c r="I7" t="s">
        <v>10</v>
      </c>
    </row>
    <row r="8" spans="2:9" ht="15" customHeight="1" x14ac:dyDescent="0.25">
      <c r="B8" s="60"/>
      <c r="C8" s="60"/>
      <c r="D8" s="60"/>
      <c r="E8" s="60"/>
      <c r="F8" s="60"/>
      <c r="I8">
        <f>_xll.NormalValue(100,10)</f>
        <v>119.00918543818719</v>
      </c>
    </row>
    <row r="9" spans="2:9" x14ac:dyDescent="0.25">
      <c r="B9" s="60"/>
      <c r="C9" s="60"/>
      <c r="D9" s="60"/>
      <c r="E9" s="60"/>
      <c r="F9" s="60"/>
    </row>
    <row r="10" spans="2:9" x14ac:dyDescent="0.25">
      <c r="B10" s="4"/>
      <c r="C10" s="4"/>
      <c r="D10" s="4"/>
      <c r="E10" s="4"/>
      <c r="F10" s="4"/>
    </row>
    <row r="11" spans="2:9" x14ac:dyDescent="0.25">
      <c r="B11" s="60" t="s">
        <v>15</v>
      </c>
      <c r="C11" s="60"/>
      <c r="D11" s="60"/>
      <c r="E11" s="60"/>
      <c r="F11" s="60"/>
      <c r="I11" t="s">
        <v>9</v>
      </c>
    </row>
    <row r="12" spans="2:9" x14ac:dyDescent="0.25">
      <c r="B12" s="60"/>
      <c r="C12" s="60"/>
      <c r="D12" s="60"/>
      <c r="E12" s="60"/>
      <c r="F12" s="60"/>
      <c r="I12" t="e">
        <f>_xll.SimulationMean(I8)</f>
        <v>#N/A</v>
      </c>
    </row>
    <row r="13" spans="2:9" ht="15" customHeight="1" x14ac:dyDescent="0.25">
      <c r="B13" s="60"/>
      <c r="C13" s="60"/>
      <c r="D13" s="60"/>
      <c r="E13" s="60"/>
      <c r="F13" s="60"/>
    </row>
    <row r="14" spans="2:9" x14ac:dyDescent="0.25">
      <c r="B14" s="60"/>
      <c r="C14" s="60"/>
      <c r="D14" s="60"/>
      <c r="E14" s="60"/>
      <c r="F14" s="60"/>
    </row>
    <row r="15" spans="2:9" x14ac:dyDescent="0.25">
      <c r="B15" s="60"/>
      <c r="C15" s="60"/>
      <c r="D15" s="60"/>
      <c r="E15" s="60"/>
      <c r="F15" s="60"/>
    </row>
    <row r="16" spans="2:9" x14ac:dyDescent="0.25">
      <c r="B16" s="60" t="s">
        <v>14</v>
      </c>
      <c r="C16" s="60"/>
      <c r="D16" s="60"/>
      <c r="E16" s="60"/>
      <c r="F16" s="60"/>
    </row>
    <row r="17" spans="2:6" x14ac:dyDescent="0.25">
      <c r="B17" s="60"/>
      <c r="C17" s="60"/>
      <c r="D17" s="60"/>
      <c r="E17" s="60"/>
      <c r="F17" s="60"/>
    </row>
    <row r="18" spans="2:6" ht="15" customHeight="1" x14ac:dyDescent="0.25">
      <c r="B18" s="60"/>
      <c r="C18" s="60"/>
      <c r="D18" s="60"/>
      <c r="E18" s="60"/>
      <c r="F18" s="60"/>
    </row>
    <row r="19" spans="2:6" x14ac:dyDescent="0.25">
      <c r="B19" s="60"/>
      <c r="C19" s="60"/>
      <c r="D19" s="60"/>
      <c r="E19" s="60"/>
      <c r="F19" s="60"/>
    </row>
    <row r="20" spans="2:6" x14ac:dyDescent="0.25">
      <c r="B20" s="3"/>
      <c r="C20" s="3"/>
      <c r="D20" s="3"/>
      <c r="E20" s="3"/>
      <c r="F20" s="3"/>
    </row>
  </sheetData>
  <mergeCells count="6">
    <mergeCell ref="B16:F19"/>
    <mergeCell ref="B1:C2"/>
    <mergeCell ref="D1:F2"/>
    <mergeCell ref="B4:F5"/>
    <mergeCell ref="B7:F9"/>
    <mergeCell ref="B11:F15"/>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L21"/>
  <sheetViews>
    <sheetView workbookViewId="0">
      <pane xSplit="7" topLeftCell="H1" activePane="topRight" state="frozen"/>
      <selection pane="topRight" activeCell="H1" sqref="H1"/>
    </sheetView>
  </sheetViews>
  <sheetFormatPr defaultRowHeight="15" x14ac:dyDescent="0.25"/>
  <cols>
    <col min="1" max="1" width="4.5703125" style="1" customWidth="1"/>
    <col min="2" max="2" width="9.140625" style="1" customWidth="1"/>
    <col min="3" max="6" width="9.140625" style="1"/>
    <col min="7" max="7" width="4" style="2" customWidth="1"/>
    <col min="10" max="12" width="14" customWidth="1"/>
  </cols>
  <sheetData>
    <row r="1" spans="2:12" ht="15" customHeight="1" x14ac:dyDescent="0.25">
      <c r="B1" s="56" t="s">
        <v>16</v>
      </c>
      <c r="C1" s="56"/>
      <c r="D1" s="58" t="s">
        <v>42</v>
      </c>
      <c r="E1" s="58"/>
      <c r="F1" s="58"/>
    </row>
    <row r="2" spans="2:12" ht="15" customHeight="1" x14ac:dyDescent="0.25">
      <c r="B2" s="57"/>
      <c r="C2" s="57"/>
      <c r="D2" s="59"/>
      <c r="E2" s="59"/>
      <c r="F2" s="59"/>
      <c r="I2" s="5" t="s">
        <v>21</v>
      </c>
      <c r="J2" s="5"/>
      <c r="L2" s="6">
        <v>1000000</v>
      </c>
    </row>
    <row r="4" spans="2:12" ht="15" customHeight="1" x14ac:dyDescent="0.25">
      <c r="B4" s="60" t="s">
        <v>17</v>
      </c>
      <c r="C4" s="60"/>
      <c r="D4" s="60"/>
      <c r="E4" s="60"/>
      <c r="F4" s="60"/>
      <c r="I4" s="10" t="s">
        <v>22</v>
      </c>
      <c r="J4" s="10" t="s">
        <v>23</v>
      </c>
      <c r="K4" s="10" t="s">
        <v>24</v>
      </c>
      <c r="L4" s="10" t="s">
        <v>25</v>
      </c>
    </row>
    <row r="5" spans="2:12" x14ac:dyDescent="0.25">
      <c r="B5" s="60"/>
      <c r="C5" s="60"/>
      <c r="D5" s="60"/>
      <c r="E5" s="60"/>
      <c r="F5" s="60"/>
      <c r="I5" s="11">
        <v>1</v>
      </c>
      <c r="J5" s="12">
        <f>_xll.NormalValue( 5.4%, 8.7% )</f>
        <v>0.19044626759757793</v>
      </c>
      <c r="K5" s="7">
        <f>L2*J5</f>
        <v>190446.26759757794</v>
      </c>
      <c r="L5" s="8">
        <f>K5+L2</f>
        <v>1190446.267597578</v>
      </c>
    </row>
    <row r="6" spans="2:12" x14ac:dyDescent="0.25">
      <c r="B6" s="60"/>
      <c r="C6" s="60"/>
      <c r="D6" s="60"/>
      <c r="E6" s="60"/>
      <c r="F6" s="60"/>
      <c r="I6" s="11">
        <f>I5+1</f>
        <v>2</v>
      </c>
      <c r="J6" s="12">
        <f>_xll.NormalValue( 5.4%, 8.7% )</f>
        <v>0.24997152782829268</v>
      </c>
      <c r="K6" s="8">
        <f>J6*L5</f>
        <v>297577.67230885511</v>
      </c>
      <c r="L6" s="8">
        <f>K6+L5</f>
        <v>1488023.9399064332</v>
      </c>
    </row>
    <row r="7" spans="2:12" x14ac:dyDescent="0.25">
      <c r="B7" s="60"/>
      <c r="C7" s="60"/>
      <c r="D7" s="60"/>
      <c r="E7" s="60"/>
      <c r="F7" s="60"/>
      <c r="I7" s="11">
        <f t="shared" ref="I7:I13" si="0">I6+1</f>
        <v>3</v>
      </c>
      <c r="J7" s="12">
        <f>_xll.NormalValue( 5.4%, 8.7% )</f>
        <v>7.644919582614576E-2</v>
      </c>
      <c r="K7" s="8">
        <f t="shared" ref="K7:K14" si="1">J7*L6</f>
        <v>113758.23357589987</v>
      </c>
      <c r="L7" s="8">
        <f t="shared" ref="L7:L13" si="2">K7+L6</f>
        <v>1601782.1734823331</v>
      </c>
    </row>
    <row r="8" spans="2:12" ht="15" customHeight="1" x14ac:dyDescent="0.25">
      <c r="B8" s="60" t="s">
        <v>18</v>
      </c>
      <c r="C8" s="60"/>
      <c r="D8" s="60"/>
      <c r="E8" s="60"/>
      <c r="F8" s="60"/>
      <c r="I8" s="11">
        <f t="shared" si="0"/>
        <v>4</v>
      </c>
      <c r="J8" s="12">
        <f>_xll.NormalValue( 5.4%, 8.7% )</f>
        <v>-5.8875131063969494E-2</v>
      </c>
      <c r="K8" s="8">
        <f t="shared" si="1"/>
        <v>-94305.135399702282</v>
      </c>
      <c r="L8" s="8">
        <f t="shared" si="2"/>
        <v>1507477.0380826308</v>
      </c>
    </row>
    <row r="9" spans="2:12" x14ac:dyDescent="0.25">
      <c r="B9" s="60"/>
      <c r="C9" s="60"/>
      <c r="D9" s="60"/>
      <c r="E9" s="60"/>
      <c r="F9" s="60"/>
      <c r="I9" s="11">
        <f t="shared" si="0"/>
        <v>5</v>
      </c>
      <c r="J9" s="12">
        <f>_xll.NormalValue( 5.4%, 8.7% )</f>
        <v>4.5725136466162976E-2</v>
      </c>
      <c r="K9" s="8">
        <f t="shared" si="1"/>
        <v>68929.593285935451</v>
      </c>
      <c r="L9" s="8">
        <f t="shared" si="2"/>
        <v>1576406.6313685663</v>
      </c>
    </row>
    <row r="10" spans="2:12" x14ac:dyDescent="0.25">
      <c r="B10" s="60"/>
      <c r="C10" s="60"/>
      <c r="D10" s="60"/>
      <c r="E10" s="60"/>
      <c r="F10" s="60"/>
      <c r="I10" s="11">
        <f t="shared" si="0"/>
        <v>6</v>
      </c>
      <c r="J10" s="12">
        <f>_xll.NormalValue( 5.4%, 8.7% )</f>
        <v>0.14345542665399683</v>
      </c>
      <c r="K10" s="8">
        <f t="shared" si="1"/>
        <v>226144.08588316757</v>
      </c>
      <c r="L10" s="8">
        <f t="shared" si="2"/>
        <v>1802550.7172517339</v>
      </c>
    </row>
    <row r="11" spans="2:12" x14ac:dyDescent="0.25">
      <c r="B11" s="60"/>
      <c r="C11" s="60"/>
      <c r="D11" s="60"/>
      <c r="E11" s="60"/>
      <c r="F11" s="60"/>
      <c r="I11" s="11">
        <f t="shared" si="0"/>
        <v>7</v>
      </c>
      <c r="J11" s="12">
        <f>_xll.NormalValue( 5.4%, 8.7% )</f>
        <v>-2.2244417093093063E-2</v>
      </c>
      <c r="K11" s="8">
        <f t="shared" si="1"/>
        <v>-40096.689986001627</v>
      </c>
      <c r="L11" s="8">
        <f t="shared" si="2"/>
        <v>1762454.0272657322</v>
      </c>
    </row>
    <row r="12" spans="2:12" x14ac:dyDescent="0.25">
      <c r="B12" s="60"/>
      <c r="C12" s="60"/>
      <c r="D12" s="60"/>
      <c r="E12" s="60"/>
      <c r="F12" s="60"/>
      <c r="I12" s="11">
        <f t="shared" si="0"/>
        <v>8</v>
      </c>
      <c r="J12" s="12">
        <f>_xll.NormalValue( 5.4%, 8.7% )</f>
        <v>0.10223250064188943</v>
      </c>
      <c r="K12" s="8">
        <f t="shared" si="1"/>
        <v>180180.08247374458</v>
      </c>
      <c r="L12" s="8">
        <f t="shared" si="2"/>
        <v>1942634.1097394768</v>
      </c>
    </row>
    <row r="13" spans="2:12" ht="15" customHeight="1" x14ac:dyDescent="0.25">
      <c r="B13" s="4"/>
      <c r="C13" s="4"/>
      <c r="D13" s="4"/>
      <c r="E13" s="4"/>
      <c r="F13" s="4"/>
      <c r="I13" s="11">
        <f t="shared" si="0"/>
        <v>9</v>
      </c>
      <c r="J13" s="12">
        <f>_xll.NormalValue( 5.4%, 8.7% )</f>
        <v>-2.0547724088810004E-2</v>
      </c>
      <c r="K13" s="8">
        <f t="shared" si="1"/>
        <v>-39916.709692437827</v>
      </c>
      <c r="L13" s="8">
        <f t="shared" si="2"/>
        <v>1902717.4000470389</v>
      </c>
    </row>
    <row r="14" spans="2:12" x14ac:dyDescent="0.25">
      <c r="B14" s="60" t="s">
        <v>19</v>
      </c>
      <c r="C14" s="60"/>
      <c r="D14" s="60"/>
      <c r="E14" s="60"/>
      <c r="F14" s="60"/>
      <c r="I14" s="11">
        <f>I13+1</f>
        <v>10</v>
      </c>
      <c r="J14" s="12">
        <f>_xll.NormalValue( 5.4%, 8.7% )</f>
        <v>-0.1132922220938007</v>
      </c>
      <c r="K14" s="8">
        <f t="shared" si="1"/>
        <v>-215563.08226786816</v>
      </c>
      <c r="L14" s="8">
        <f>K14+L13</f>
        <v>1687154.3177791708</v>
      </c>
    </row>
    <row r="15" spans="2:12" x14ac:dyDescent="0.25">
      <c r="B15" s="60"/>
      <c r="C15" s="60"/>
      <c r="D15" s="60"/>
      <c r="E15" s="60"/>
      <c r="F15" s="60"/>
    </row>
    <row r="16" spans="2:12" x14ac:dyDescent="0.25">
      <c r="B16" s="60"/>
      <c r="C16" s="60"/>
      <c r="D16" s="60"/>
      <c r="E16" s="60"/>
      <c r="F16" s="60"/>
      <c r="I16" s="5" t="s">
        <v>25</v>
      </c>
      <c r="J16" s="5"/>
      <c r="L16" s="9">
        <f>L14</f>
        <v>1687154.3177791708</v>
      </c>
    </row>
    <row r="17" spans="2:12" x14ac:dyDescent="0.25">
      <c r="B17" s="4"/>
      <c r="C17" s="4"/>
      <c r="D17" s="4"/>
      <c r="E17" s="4"/>
      <c r="F17" s="4"/>
    </row>
    <row r="18" spans="2:12" ht="15" customHeight="1" x14ac:dyDescent="0.25">
      <c r="B18" s="60" t="s">
        <v>20</v>
      </c>
      <c r="C18" s="60"/>
      <c r="D18" s="60"/>
      <c r="E18" s="60"/>
      <c r="F18" s="60"/>
      <c r="I18" t="s">
        <v>26</v>
      </c>
      <c r="L18" s="7">
        <f>_xll.SimulationMean(L16)</f>
        <v>1698065.370828632</v>
      </c>
    </row>
    <row r="19" spans="2:12" x14ac:dyDescent="0.25">
      <c r="B19" s="60"/>
      <c r="C19" s="60"/>
      <c r="D19" s="60"/>
      <c r="E19" s="60"/>
      <c r="F19" s="60"/>
    </row>
    <row r="20" spans="2:12" x14ac:dyDescent="0.25">
      <c r="B20" s="60"/>
      <c r="C20" s="60"/>
      <c r="D20" s="60"/>
      <c r="E20" s="60"/>
      <c r="F20" s="60"/>
      <c r="I20" t="s">
        <v>27</v>
      </c>
      <c r="L20" s="7">
        <f>_xll.SimulationMin(L16)</f>
        <v>710676.03659159213</v>
      </c>
    </row>
    <row r="21" spans="2:12" x14ac:dyDescent="0.25">
      <c r="I21" t="s">
        <v>28</v>
      </c>
      <c r="L21" s="7">
        <f>_xll.SimulationMax(L16)</f>
        <v>3793367.7109243963</v>
      </c>
    </row>
  </sheetData>
  <mergeCells count="6">
    <mergeCell ref="B18:F20"/>
    <mergeCell ref="B1:C2"/>
    <mergeCell ref="D1:F2"/>
    <mergeCell ref="B4:F7"/>
    <mergeCell ref="B8:F12"/>
    <mergeCell ref="B14:F16"/>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N21"/>
  <sheetViews>
    <sheetView workbookViewId="0">
      <pane xSplit="7" topLeftCell="H1" activePane="topRight" state="frozen"/>
      <selection pane="topRight" activeCell="N12" sqref="N12"/>
    </sheetView>
  </sheetViews>
  <sheetFormatPr defaultRowHeight="15" x14ac:dyDescent="0.25"/>
  <cols>
    <col min="1" max="1" width="4.5703125" style="1" customWidth="1"/>
    <col min="2" max="2" width="9.140625" style="1" customWidth="1"/>
    <col min="3" max="6" width="9.140625" style="1"/>
    <col min="7" max="7" width="4" style="2" customWidth="1"/>
    <col min="10" max="12" width="14" customWidth="1"/>
  </cols>
  <sheetData>
    <row r="1" spans="2:14" ht="15" customHeight="1" x14ac:dyDescent="0.25">
      <c r="B1" s="56" t="s">
        <v>29</v>
      </c>
      <c r="C1" s="56"/>
      <c r="D1" s="58" t="s">
        <v>42</v>
      </c>
      <c r="E1" s="58"/>
      <c r="F1" s="58"/>
    </row>
    <row r="2" spans="2:14" ht="15" customHeight="1" x14ac:dyDescent="0.25">
      <c r="B2" s="57"/>
      <c r="C2" s="57"/>
      <c r="D2" s="59"/>
      <c r="E2" s="59"/>
      <c r="F2" s="59"/>
      <c r="I2" s="5" t="s">
        <v>21</v>
      </c>
      <c r="J2" s="5"/>
      <c r="L2" s="6">
        <v>1000000</v>
      </c>
      <c r="N2" s="13" t="s">
        <v>32</v>
      </c>
    </row>
    <row r="4" spans="2:14" ht="15" customHeight="1" x14ac:dyDescent="0.25">
      <c r="B4" s="60" t="s">
        <v>30</v>
      </c>
      <c r="C4" s="60"/>
      <c r="D4" s="60"/>
      <c r="E4" s="60"/>
      <c r="F4" s="60"/>
      <c r="I4" s="10" t="s">
        <v>22</v>
      </c>
      <c r="J4" s="10" t="s">
        <v>23</v>
      </c>
      <c r="K4" s="10" t="s">
        <v>24</v>
      </c>
      <c r="L4" s="10" t="s">
        <v>25</v>
      </c>
      <c r="N4" s="14" t="s">
        <v>33</v>
      </c>
    </row>
    <row r="5" spans="2:14" x14ac:dyDescent="0.25">
      <c r="B5" s="60"/>
      <c r="C5" s="60"/>
      <c r="D5" s="60"/>
      <c r="E5" s="60"/>
      <c r="F5" s="60"/>
      <c r="I5" s="11">
        <v>1</v>
      </c>
      <c r="J5" s="12">
        <f>'Page 4'!J5</f>
        <v>0.19044626759757793</v>
      </c>
      <c r="K5" s="7">
        <f>L2*J5</f>
        <v>190446.26759757794</v>
      </c>
      <c r="L5" s="8">
        <f>K5+L2</f>
        <v>1190446.267597578</v>
      </c>
      <c r="N5" s="16" t="s">
        <v>51</v>
      </c>
    </row>
    <row r="6" spans="2:14" x14ac:dyDescent="0.25">
      <c r="B6" s="60"/>
      <c r="C6" s="60"/>
      <c r="D6" s="60"/>
      <c r="E6" s="60"/>
      <c r="F6" s="60"/>
      <c r="I6" s="11">
        <f>I5+1</f>
        <v>2</v>
      </c>
      <c r="J6" s="12">
        <f>'Page 4'!J6</f>
        <v>0.24997152782829268</v>
      </c>
      <c r="K6" s="8">
        <f>J6*L5</f>
        <v>297577.67230885511</v>
      </c>
      <c r="L6" s="8">
        <f>K6+L5</f>
        <v>1488023.9399064332</v>
      </c>
    </row>
    <row r="7" spans="2:14" x14ac:dyDescent="0.25">
      <c r="B7" s="60"/>
      <c r="C7" s="60"/>
      <c r="D7" s="60"/>
      <c r="E7" s="60"/>
      <c r="F7" s="60"/>
      <c r="I7" s="11">
        <f t="shared" ref="I7:I13" si="0">I6+1</f>
        <v>3</v>
      </c>
      <c r="J7" s="12">
        <f>'Page 4'!J7</f>
        <v>7.644919582614576E-2</v>
      </c>
      <c r="K7" s="8">
        <f t="shared" ref="K7:K14" si="1">J7*L6</f>
        <v>113758.23357589987</v>
      </c>
      <c r="L7" s="8">
        <f t="shared" ref="L7:L13" si="2">K7+L6</f>
        <v>1601782.1734823331</v>
      </c>
      <c r="N7" s="17">
        <f>_xll.SimulationInterval(L16,,1000000)</f>
        <v>4.2000000000000003E-2</v>
      </c>
    </row>
    <row r="8" spans="2:14" ht="15" customHeight="1" x14ac:dyDescent="0.25">
      <c r="B8" s="4"/>
      <c r="C8" s="4"/>
      <c r="D8" s="4"/>
      <c r="E8" s="4"/>
      <c r="F8" s="4"/>
      <c r="I8" s="11">
        <f t="shared" si="0"/>
        <v>4</v>
      </c>
      <c r="J8" s="12">
        <f>'Page 4'!J8</f>
        <v>-5.8875131063969494E-2</v>
      </c>
      <c r="K8" s="8">
        <f t="shared" si="1"/>
        <v>-94305.135399702282</v>
      </c>
      <c r="L8" s="8">
        <f t="shared" si="2"/>
        <v>1507477.0380826308</v>
      </c>
    </row>
    <row r="9" spans="2:14" x14ac:dyDescent="0.25">
      <c r="B9" s="60" t="s">
        <v>48</v>
      </c>
      <c r="C9" s="60"/>
      <c r="D9" s="60"/>
      <c r="E9" s="60"/>
      <c r="F9" s="60"/>
      <c r="I9" s="11">
        <f t="shared" si="0"/>
        <v>5</v>
      </c>
      <c r="J9" s="12">
        <f>'Page 4'!J9</f>
        <v>4.5725136466162976E-2</v>
      </c>
      <c r="K9" s="8">
        <f t="shared" si="1"/>
        <v>68929.593285935451</v>
      </c>
      <c r="L9" s="8">
        <f t="shared" si="2"/>
        <v>1576406.6313685663</v>
      </c>
      <c r="N9" s="14" t="s">
        <v>33</v>
      </c>
    </row>
    <row r="10" spans="2:14" x14ac:dyDescent="0.25">
      <c r="B10" s="60"/>
      <c r="C10" s="60"/>
      <c r="D10" s="60"/>
      <c r="E10" s="60"/>
      <c r="F10" s="60"/>
      <c r="I10" s="11">
        <f t="shared" si="0"/>
        <v>6</v>
      </c>
      <c r="J10" s="12">
        <f>'Page 4'!J10</f>
        <v>0.14345542665399683</v>
      </c>
      <c r="K10" s="8">
        <f t="shared" si="1"/>
        <v>226144.08588316757</v>
      </c>
      <c r="L10" s="8">
        <f t="shared" si="2"/>
        <v>1802550.7172517339</v>
      </c>
      <c r="N10" s="16" t="s">
        <v>50</v>
      </c>
    </row>
    <row r="11" spans="2:14" x14ac:dyDescent="0.25">
      <c r="B11" s="60"/>
      <c r="C11" s="60"/>
      <c r="D11" s="60"/>
      <c r="E11" s="60"/>
      <c r="F11" s="60"/>
      <c r="I11" s="11">
        <f t="shared" si="0"/>
        <v>7</v>
      </c>
      <c r="J11" s="12">
        <f>'Page 4'!J11</f>
        <v>-2.2244417093093063E-2</v>
      </c>
      <c r="K11" s="8">
        <f t="shared" si="1"/>
        <v>-40096.689986001627</v>
      </c>
      <c r="L11" s="8">
        <f t="shared" si="2"/>
        <v>1762454.0272657322</v>
      </c>
    </row>
    <row r="12" spans="2:14" x14ac:dyDescent="0.25">
      <c r="B12" s="60"/>
      <c r="C12" s="60"/>
      <c r="D12" s="60"/>
      <c r="E12" s="60"/>
      <c r="F12" s="60"/>
      <c r="I12" s="11">
        <f t="shared" si="0"/>
        <v>8</v>
      </c>
      <c r="J12" s="12">
        <f>'Page 4'!J12</f>
        <v>0.10223250064188943</v>
      </c>
      <c r="K12" s="8">
        <f t="shared" si="1"/>
        <v>180180.08247374458</v>
      </c>
      <c r="L12" s="8">
        <f t="shared" si="2"/>
        <v>1942634.1097394768</v>
      </c>
      <c r="N12" s="17">
        <f>_xll.SimulationInterval(L16,2000000)</f>
        <v>0.24399999999999999</v>
      </c>
    </row>
    <row r="13" spans="2:14" ht="15" customHeight="1" x14ac:dyDescent="0.25">
      <c r="B13" s="60" t="s">
        <v>49</v>
      </c>
      <c r="C13" s="60"/>
      <c r="D13" s="60"/>
      <c r="E13" s="60"/>
      <c r="F13" s="60"/>
      <c r="I13" s="11">
        <f t="shared" si="0"/>
        <v>9</v>
      </c>
      <c r="J13" s="12">
        <f>'Page 4'!J13</f>
        <v>-2.0547724088810004E-2</v>
      </c>
      <c r="K13" s="8">
        <f t="shared" si="1"/>
        <v>-39916.709692437827</v>
      </c>
      <c r="L13" s="8">
        <f t="shared" si="2"/>
        <v>1902717.4000470389</v>
      </c>
    </row>
    <row r="14" spans="2:14" x14ac:dyDescent="0.25">
      <c r="B14" s="60"/>
      <c r="C14" s="60"/>
      <c r="D14" s="60"/>
      <c r="E14" s="60"/>
      <c r="F14" s="60"/>
      <c r="I14" s="11">
        <f>I13+1</f>
        <v>10</v>
      </c>
      <c r="J14" s="12">
        <f>'Page 4'!J14</f>
        <v>-0.1132922220938007</v>
      </c>
      <c r="K14" s="8">
        <f t="shared" si="1"/>
        <v>-215563.08226786816</v>
      </c>
      <c r="L14" s="8">
        <f>K14+L13</f>
        <v>1687154.3177791708</v>
      </c>
    </row>
    <row r="15" spans="2:14" x14ac:dyDescent="0.25">
      <c r="B15" s="60"/>
      <c r="C15" s="60"/>
      <c r="D15" s="60"/>
      <c r="E15" s="60"/>
      <c r="F15" s="60"/>
    </row>
    <row r="16" spans="2:14" x14ac:dyDescent="0.25">
      <c r="B16" s="4"/>
      <c r="C16" s="4"/>
      <c r="D16" s="4"/>
      <c r="E16" s="4"/>
      <c r="F16" s="4"/>
      <c r="I16" s="5" t="s">
        <v>25</v>
      </c>
      <c r="J16" s="5"/>
      <c r="L16" s="9">
        <f>L14</f>
        <v>1687154.3177791708</v>
      </c>
    </row>
    <row r="17" spans="2:12" x14ac:dyDescent="0.25">
      <c r="B17" s="60" t="s">
        <v>31</v>
      </c>
      <c r="C17" s="60"/>
      <c r="D17" s="60"/>
      <c r="E17" s="60"/>
      <c r="F17" s="60"/>
    </row>
    <row r="18" spans="2:12" ht="15" customHeight="1" x14ac:dyDescent="0.25">
      <c r="B18" s="60"/>
      <c r="C18" s="60"/>
      <c r="D18" s="60"/>
      <c r="E18" s="60"/>
      <c r="F18" s="60"/>
      <c r="I18" t="s">
        <v>26</v>
      </c>
      <c r="L18" s="7">
        <f>_xll.SimulationMean(L16)</f>
        <v>1698065.370828632</v>
      </c>
    </row>
    <row r="19" spans="2:12" x14ac:dyDescent="0.25">
      <c r="B19" s="60"/>
      <c r="C19" s="60"/>
      <c r="D19" s="60"/>
      <c r="E19" s="60"/>
      <c r="F19" s="60"/>
    </row>
    <row r="20" spans="2:12" x14ac:dyDescent="0.25">
      <c r="B20" s="60"/>
      <c r="C20" s="60"/>
      <c r="D20" s="60"/>
      <c r="E20" s="60"/>
      <c r="F20" s="60"/>
      <c r="I20" t="s">
        <v>27</v>
      </c>
      <c r="L20" s="7">
        <f>_xll.SimulationMin(L16)</f>
        <v>710676.03659159213</v>
      </c>
    </row>
    <row r="21" spans="2:12" x14ac:dyDescent="0.25">
      <c r="I21" t="s">
        <v>28</v>
      </c>
      <c r="L21" s="7">
        <f>_xll.SimulationMax(L16)</f>
        <v>3793367.7109243963</v>
      </c>
    </row>
  </sheetData>
  <mergeCells count="6">
    <mergeCell ref="B17:F20"/>
    <mergeCell ref="B1:C2"/>
    <mergeCell ref="D1:F2"/>
    <mergeCell ref="B4:F7"/>
    <mergeCell ref="B9:F12"/>
    <mergeCell ref="B13:F15"/>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P21"/>
  <sheetViews>
    <sheetView workbookViewId="0">
      <pane xSplit="7" topLeftCell="H1" activePane="topRight" state="frozen"/>
      <selection pane="topRight" activeCell="H1" sqref="H1"/>
    </sheetView>
  </sheetViews>
  <sheetFormatPr defaultRowHeight="15" x14ac:dyDescent="0.25"/>
  <cols>
    <col min="1" max="1" width="4.5703125" style="1" customWidth="1"/>
    <col min="2" max="2" width="9.140625" style="1" customWidth="1"/>
    <col min="3" max="6" width="9.140625" style="1"/>
    <col min="7" max="7" width="4" style="2" customWidth="1"/>
    <col min="10" max="12" width="14" customWidth="1"/>
  </cols>
  <sheetData>
    <row r="1" spans="2:16" ht="15" customHeight="1" x14ac:dyDescent="0.25">
      <c r="B1" s="56" t="s">
        <v>34</v>
      </c>
      <c r="C1" s="56"/>
      <c r="D1" s="58" t="s">
        <v>42</v>
      </c>
      <c r="E1" s="58"/>
      <c r="F1" s="58"/>
    </row>
    <row r="2" spans="2:16" ht="15" customHeight="1" x14ac:dyDescent="0.25">
      <c r="B2" s="57"/>
      <c r="C2" s="57"/>
      <c r="D2" s="59"/>
      <c r="E2" s="59"/>
      <c r="F2" s="59"/>
      <c r="I2" s="5" t="s">
        <v>21</v>
      </c>
      <c r="J2" s="5"/>
      <c r="L2" s="6">
        <v>1000000</v>
      </c>
      <c r="N2" s="13" t="s">
        <v>32</v>
      </c>
      <c r="O2" s="18"/>
      <c r="P2" s="18"/>
    </row>
    <row r="4" spans="2:16" ht="15" customHeight="1" x14ac:dyDescent="0.25">
      <c r="B4" s="60" t="s">
        <v>35</v>
      </c>
      <c r="C4" s="60"/>
      <c r="D4" s="60"/>
      <c r="E4" s="60"/>
      <c r="F4" s="60"/>
      <c r="I4" s="10" t="s">
        <v>22</v>
      </c>
      <c r="J4" s="10" t="s">
        <v>23</v>
      </c>
      <c r="K4" s="10" t="s">
        <v>24</v>
      </c>
      <c r="L4" s="10" t="s">
        <v>25</v>
      </c>
      <c r="N4" s="19" t="s">
        <v>38</v>
      </c>
      <c r="O4" s="19" t="s">
        <v>39</v>
      </c>
      <c r="P4" s="19" t="s">
        <v>40</v>
      </c>
    </row>
    <row r="5" spans="2:16" x14ac:dyDescent="0.25">
      <c r="B5" s="60"/>
      <c r="C5" s="60"/>
      <c r="D5" s="60"/>
      <c r="E5" s="60"/>
      <c r="F5" s="60"/>
      <c r="I5" s="11">
        <v>1</v>
      </c>
      <c r="J5" s="12">
        <f>'Page 5'!J5</f>
        <v>0.19044626759757793</v>
      </c>
      <c r="K5" s="7">
        <f>L2*J5</f>
        <v>190446.26759757794</v>
      </c>
      <c r="L5" s="8">
        <f>K5+L2</f>
        <v>1190446.267597578</v>
      </c>
      <c r="N5" s="15">
        <v>400000</v>
      </c>
      <c r="O5" s="15">
        <f t="shared" ref="O5:O19" si="0">N5+200000</f>
        <v>600000</v>
      </c>
      <c r="P5" s="20">
        <f>_xll.SimulationInterval($L$16,N5,O5)</f>
        <v>0</v>
      </c>
    </row>
    <row r="6" spans="2:16" x14ac:dyDescent="0.25">
      <c r="B6" s="60"/>
      <c r="C6" s="60"/>
      <c r="D6" s="60"/>
      <c r="E6" s="60"/>
      <c r="F6" s="60"/>
      <c r="I6" s="11">
        <f>I5+1</f>
        <v>2</v>
      </c>
      <c r="J6" s="12">
        <f>'Page 5'!J6</f>
        <v>0.24997152782829268</v>
      </c>
      <c r="K6" s="8">
        <f>J6*L5</f>
        <v>297577.67230885511</v>
      </c>
      <c r="L6" s="8">
        <f>K6+L5</f>
        <v>1488023.9399064332</v>
      </c>
      <c r="N6" s="15">
        <f t="shared" ref="N6:N19" si="1">O5</f>
        <v>600000</v>
      </c>
      <c r="O6" s="15">
        <f t="shared" si="0"/>
        <v>800000</v>
      </c>
      <c r="P6" s="20">
        <f>_xll.SimulationInterval($L$16,N6,O6)</f>
        <v>2E-3</v>
      </c>
    </row>
    <row r="7" spans="2:16" x14ac:dyDescent="0.25">
      <c r="B7" s="4"/>
      <c r="C7" s="4"/>
      <c r="D7" s="4"/>
      <c r="E7" s="4"/>
      <c r="F7" s="4"/>
      <c r="I7" s="11">
        <f t="shared" ref="I7:I13" si="2">I6+1</f>
        <v>3</v>
      </c>
      <c r="J7" s="12">
        <f>'Page 5'!J7</f>
        <v>7.644919582614576E-2</v>
      </c>
      <c r="K7" s="8">
        <f t="shared" ref="K7:K14" si="3">J7*L6</f>
        <v>113758.23357589987</v>
      </c>
      <c r="L7" s="8">
        <f t="shared" ref="L7:L13" si="4">K7+L6</f>
        <v>1601782.1734823331</v>
      </c>
      <c r="N7" s="15">
        <f t="shared" si="1"/>
        <v>800000</v>
      </c>
      <c r="O7" s="15">
        <f t="shared" si="0"/>
        <v>1000000</v>
      </c>
      <c r="P7" s="20">
        <f>_xll.SimulationInterval($L$16,N7,O7)</f>
        <v>0.04</v>
      </c>
    </row>
    <row r="8" spans="2:16" ht="15" customHeight="1" x14ac:dyDescent="0.25">
      <c r="B8" s="60" t="s">
        <v>36</v>
      </c>
      <c r="C8" s="60"/>
      <c r="D8" s="60"/>
      <c r="E8" s="60"/>
      <c r="F8" s="60"/>
      <c r="I8" s="11">
        <f t="shared" si="2"/>
        <v>4</v>
      </c>
      <c r="J8" s="12">
        <f>'Page 5'!J8</f>
        <v>-5.8875131063969494E-2</v>
      </c>
      <c r="K8" s="8">
        <f t="shared" si="3"/>
        <v>-94305.135399702282</v>
      </c>
      <c r="L8" s="8">
        <f t="shared" si="4"/>
        <v>1507477.0380826308</v>
      </c>
      <c r="N8" s="15">
        <f t="shared" si="1"/>
        <v>1000000</v>
      </c>
      <c r="O8" s="15">
        <f t="shared" si="0"/>
        <v>1200000</v>
      </c>
      <c r="P8" s="20">
        <f>_xll.SimulationInterval($L$16,N8,O8)</f>
        <v>8.4000000000000005E-2</v>
      </c>
    </row>
    <row r="9" spans="2:16" x14ac:dyDescent="0.25">
      <c r="B9" s="60"/>
      <c r="C9" s="60"/>
      <c r="D9" s="60"/>
      <c r="E9" s="60"/>
      <c r="F9" s="60"/>
      <c r="I9" s="11">
        <f t="shared" si="2"/>
        <v>5</v>
      </c>
      <c r="J9" s="12">
        <f>'Page 5'!J9</f>
        <v>4.5725136466162976E-2</v>
      </c>
      <c r="K9" s="8">
        <f t="shared" si="3"/>
        <v>68929.593285935451</v>
      </c>
      <c r="L9" s="8">
        <f t="shared" si="4"/>
        <v>1576406.6313685663</v>
      </c>
      <c r="N9" s="15">
        <f t="shared" si="1"/>
        <v>1200000</v>
      </c>
      <c r="O9" s="15">
        <f t="shared" si="0"/>
        <v>1400000</v>
      </c>
      <c r="P9" s="20">
        <f>_xll.SimulationInterval($L$16,N9,O9)</f>
        <v>0.17799999999999999</v>
      </c>
    </row>
    <row r="10" spans="2:16" x14ac:dyDescent="0.25">
      <c r="B10" s="60"/>
      <c r="C10" s="60"/>
      <c r="D10" s="60"/>
      <c r="E10" s="60"/>
      <c r="F10" s="60"/>
      <c r="I10" s="11">
        <f t="shared" si="2"/>
        <v>6</v>
      </c>
      <c r="J10" s="12">
        <f>'Page 5'!J10</f>
        <v>0.14345542665399683</v>
      </c>
      <c r="K10" s="8">
        <f t="shared" si="3"/>
        <v>226144.08588316757</v>
      </c>
      <c r="L10" s="8">
        <f t="shared" si="4"/>
        <v>1802550.7172517339</v>
      </c>
      <c r="N10" s="15">
        <f t="shared" si="1"/>
        <v>1400000</v>
      </c>
      <c r="O10" s="15">
        <f t="shared" si="0"/>
        <v>1600000</v>
      </c>
      <c r="P10" s="20">
        <f>_xll.SimulationInterval($L$16,N10,O10)</f>
        <v>0.158</v>
      </c>
    </row>
    <row r="11" spans="2:16" x14ac:dyDescent="0.25">
      <c r="B11" s="60"/>
      <c r="C11" s="60"/>
      <c r="D11" s="60"/>
      <c r="E11" s="60"/>
      <c r="F11" s="60"/>
      <c r="I11" s="11">
        <f t="shared" si="2"/>
        <v>7</v>
      </c>
      <c r="J11" s="12">
        <f>'Page 5'!J11</f>
        <v>-2.2244417093093063E-2</v>
      </c>
      <c r="K11" s="8">
        <f t="shared" si="3"/>
        <v>-40096.689986001627</v>
      </c>
      <c r="L11" s="8">
        <f t="shared" si="4"/>
        <v>1762454.0272657322</v>
      </c>
      <c r="N11" s="15">
        <f t="shared" si="1"/>
        <v>1600000</v>
      </c>
      <c r="O11" s="15">
        <f t="shared" si="0"/>
        <v>1800000</v>
      </c>
      <c r="P11" s="20">
        <f>_xll.SimulationInterval($L$16,N11,O11)</f>
        <v>0.184</v>
      </c>
    </row>
    <row r="12" spans="2:16" x14ac:dyDescent="0.25">
      <c r="B12" s="4"/>
      <c r="C12" s="4"/>
      <c r="D12" s="4"/>
      <c r="E12" s="4"/>
      <c r="F12" s="4"/>
      <c r="I12" s="11">
        <f t="shared" si="2"/>
        <v>8</v>
      </c>
      <c r="J12" s="12">
        <f>'Page 5'!J12</f>
        <v>0.10223250064188943</v>
      </c>
      <c r="K12" s="8">
        <f t="shared" si="3"/>
        <v>180180.08247374458</v>
      </c>
      <c r="L12" s="8">
        <f t="shared" si="4"/>
        <v>1942634.1097394768</v>
      </c>
      <c r="N12" s="15">
        <f t="shared" si="1"/>
        <v>1800000</v>
      </c>
      <c r="O12" s="15">
        <f t="shared" si="0"/>
        <v>2000000</v>
      </c>
      <c r="P12" s="20">
        <f>_xll.SimulationInterval($L$16,N12,O12)</f>
        <v>0.11</v>
      </c>
    </row>
    <row r="13" spans="2:16" ht="15" customHeight="1" x14ac:dyDescent="0.25">
      <c r="B13" s="60" t="s">
        <v>37</v>
      </c>
      <c r="C13" s="60"/>
      <c r="D13" s="60"/>
      <c r="E13" s="60"/>
      <c r="F13" s="60"/>
      <c r="I13" s="11">
        <f t="shared" si="2"/>
        <v>9</v>
      </c>
      <c r="J13" s="12">
        <f>'Page 5'!J13</f>
        <v>-2.0547724088810004E-2</v>
      </c>
      <c r="K13" s="8">
        <f t="shared" si="3"/>
        <v>-39916.709692437827</v>
      </c>
      <c r="L13" s="8">
        <f t="shared" si="4"/>
        <v>1902717.4000470389</v>
      </c>
      <c r="N13" s="15">
        <f t="shared" si="1"/>
        <v>2000000</v>
      </c>
      <c r="O13" s="15">
        <f t="shared" si="0"/>
        <v>2200000</v>
      </c>
      <c r="P13" s="20">
        <f>_xll.SimulationInterval($L$16,N13,O13)</f>
        <v>9.1999999999999998E-2</v>
      </c>
    </row>
    <row r="14" spans="2:16" x14ac:dyDescent="0.25">
      <c r="B14" s="60"/>
      <c r="C14" s="60"/>
      <c r="D14" s="60"/>
      <c r="E14" s="60"/>
      <c r="F14" s="60"/>
      <c r="I14" s="11">
        <f>I13+1</f>
        <v>10</v>
      </c>
      <c r="J14" s="12">
        <f>'Page 5'!J14</f>
        <v>-0.1132922220938007</v>
      </c>
      <c r="K14" s="8">
        <f t="shared" si="3"/>
        <v>-215563.08226786816</v>
      </c>
      <c r="L14" s="8">
        <f>K14+L13</f>
        <v>1687154.3177791708</v>
      </c>
      <c r="N14" s="15">
        <f t="shared" si="1"/>
        <v>2200000</v>
      </c>
      <c r="O14" s="15">
        <f t="shared" si="0"/>
        <v>2400000</v>
      </c>
      <c r="P14" s="20">
        <f>_xll.SimulationInterval($L$16,N14,O14)</f>
        <v>6.8000000000000005E-2</v>
      </c>
    </row>
    <row r="15" spans="2:16" x14ac:dyDescent="0.25">
      <c r="B15" s="60"/>
      <c r="C15" s="60"/>
      <c r="D15" s="60"/>
      <c r="E15" s="60"/>
      <c r="F15" s="60"/>
      <c r="N15" s="15">
        <f t="shared" si="1"/>
        <v>2400000</v>
      </c>
      <c r="O15" s="15">
        <f t="shared" si="0"/>
        <v>2600000</v>
      </c>
      <c r="P15" s="20">
        <f>_xll.SimulationInterval($L$16,N15,O15)</f>
        <v>3.2000000000000001E-2</v>
      </c>
    </row>
    <row r="16" spans="2:16" x14ac:dyDescent="0.25">
      <c r="B16" s="60"/>
      <c r="C16" s="60"/>
      <c r="D16" s="60"/>
      <c r="E16" s="60"/>
      <c r="F16" s="60"/>
      <c r="I16" s="5" t="s">
        <v>25</v>
      </c>
      <c r="J16" s="5"/>
      <c r="L16" s="9">
        <f>L14</f>
        <v>1687154.3177791708</v>
      </c>
      <c r="N16" s="15">
        <f t="shared" si="1"/>
        <v>2600000</v>
      </c>
      <c r="O16" s="15">
        <f t="shared" si="0"/>
        <v>2800000</v>
      </c>
      <c r="P16" s="20">
        <f>_xll.SimulationInterval($L$16,N16,O16)</f>
        <v>0.03</v>
      </c>
    </row>
    <row r="17" spans="2:16" x14ac:dyDescent="0.25">
      <c r="B17" s="60"/>
      <c r="C17" s="60"/>
      <c r="D17" s="60"/>
      <c r="E17" s="60"/>
      <c r="F17" s="60"/>
      <c r="N17" s="15">
        <f t="shared" si="1"/>
        <v>2800000</v>
      </c>
      <c r="O17" s="15">
        <f t="shared" si="0"/>
        <v>3000000</v>
      </c>
      <c r="P17" s="20">
        <f>_xll.SimulationInterval($L$16,N17,O17)</f>
        <v>1.2E-2</v>
      </c>
    </row>
    <row r="18" spans="2:16" ht="15" customHeight="1" x14ac:dyDescent="0.25">
      <c r="B18" s="60"/>
      <c r="C18" s="60"/>
      <c r="D18" s="60"/>
      <c r="E18" s="60"/>
      <c r="F18" s="60"/>
      <c r="I18" t="s">
        <v>26</v>
      </c>
      <c r="L18" s="7">
        <f>_xll.SimulationMean(L16)</f>
        <v>1698065.370828632</v>
      </c>
      <c r="N18" s="15">
        <f t="shared" si="1"/>
        <v>3000000</v>
      </c>
      <c r="O18" s="15">
        <f t="shared" si="0"/>
        <v>3200000</v>
      </c>
      <c r="P18" s="20">
        <f>_xll.SimulationInterval($L$16,N18,O18)</f>
        <v>8.0000000000000002E-3</v>
      </c>
    </row>
    <row r="19" spans="2:16" x14ac:dyDescent="0.25">
      <c r="B19" s="60"/>
      <c r="C19" s="60"/>
      <c r="D19" s="60"/>
      <c r="E19" s="60"/>
      <c r="F19" s="60"/>
      <c r="N19" s="15">
        <f t="shared" si="1"/>
        <v>3200000</v>
      </c>
      <c r="O19" s="15">
        <f t="shared" si="0"/>
        <v>3400000</v>
      </c>
      <c r="P19" s="20">
        <f>_xll.SimulationInterval($L$16,N19,O19)</f>
        <v>0</v>
      </c>
    </row>
    <row r="20" spans="2:16" x14ac:dyDescent="0.25">
      <c r="B20" s="4"/>
      <c r="C20" s="4"/>
      <c r="D20" s="4"/>
      <c r="E20" s="4"/>
      <c r="F20" s="4"/>
      <c r="I20" t="s">
        <v>27</v>
      </c>
      <c r="L20" s="7">
        <f>_xll.SimulationMin(L16)</f>
        <v>710676.03659159213</v>
      </c>
    </row>
    <row r="21" spans="2:16" x14ac:dyDescent="0.25">
      <c r="I21" t="s">
        <v>28</v>
      </c>
      <c r="L21" s="7">
        <f>_xll.SimulationMax(L16)</f>
        <v>3793367.7109243963</v>
      </c>
    </row>
  </sheetData>
  <mergeCells count="5">
    <mergeCell ref="B1:C2"/>
    <mergeCell ref="D1:F2"/>
    <mergeCell ref="B4:F6"/>
    <mergeCell ref="B8:F11"/>
    <mergeCell ref="B13:F19"/>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L21"/>
  <sheetViews>
    <sheetView workbookViewId="0">
      <pane xSplit="7" topLeftCell="H1" activePane="topRight" state="frozen"/>
      <selection pane="topRight" activeCell="H1" sqref="H1"/>
    </sheetView>
  </sheetViews>
  <sheetFormatPr defaultRowHeight="15" x14ac:dyDescent="0.25"/>
  <cols>
    <col min="1" max="1" width="4.5703125" style="1" customWidth="1"/>
    <col min="2" max="2" width="9.140625" style="1" customWidth="1"/>
    <col min="3" max="6" width="9.140625" style="1"/>
    <col min="7" max="7" width="4" style="2" customWidth="1"/>
    <col min="9" max="11" width="12.140625" customWidth="1"/>
    <col min="12" max="12" width="9.140625" customWidth="1"/>
  </cols>
  <sheetData>
    <row r="1" spans="2:12" ht="15" customHeight="1" x14ac:dyDescent="0.25">
      <c r="B1" s="56" t="s">
        <v>41</v>
      </c>
      <c r="C1" s="56"/>
      <c r="D1" s="58" t="s">
        <v>42</v>
      </c>
      <c r="E1" s="58"/>
      <c r="F1" s="58"/>
    </row>
    <row r="2" spans="2:12" ht="15" customHeight="1" x14ac:dyDescent="0.25">
      <c r="B2" s="57"/>
      <c r="C2" s="57"/>
      <c r="D2" s="59"/>
      <c r="E2" s="59"/>
      <c r="F2" s="59"/>
      <c r="I2" s="13" t="s">
        <v>32</v>
      </c>
      <c r="J2" s="18"/>
      <c r="K2" s="18"/>
      <c r="L2" s="6"/>
    </row>
    <row r="4" spans="2:12" ht="15" customHeight="1" x14ac:dyDescent="0.25">
      <c r="B4" s="60" t="s">
        <v>71</v>
      </c>
      <c r="C4" s="60"/>
      <c r="D4" s="60"/>
      <c r="E4" s="60"/>
      <c r="F4" s="60"/>
      <c r="I4" s="19" t="s">
        <v>38</v>
      </c>
      <c r="J4" s="19" t="s">
        <v>39</v>
      </c>
      <c r="K4" s="19" t="s">
        <v>40</v>
      </c>
      <c r="L4" s="10"/>
    </row>
    <row r="5" spans="2:12" x14ac:dyDescent="0.25">
      <c r="B5" s="60"/>
      <c r="C5" s="60"/>
      <c r="D5" s="60"/>
      <c r="E5" s="60"/>
      <c r="F5" s="60"/>
      <c r="I5" s="15">
        <v>400000</v>
      </c>
      <c r="J5" s="15">
        <f t="shared" ref="J5:J19" si="0">I5+200000</f>
        <v>600000</v>
      </c>
      <c r="K5" s="20">
        <f>_xll.SimulationInterval('Page 6'!$L$16,I5,J5)</f>
        <v>0</v>
      </c>
      <c r="L5" s="8"/>
    </row>
    <row r="6" spans="2:12" x14ac:dyDescent="0.25">
      <c r="B6" s="60"/>
      <c r="C6" s="60"/>
      <c r="D6" s="60"/>
      <c r="E6" s="60"/>
      <c r="F6" s="60"/>
      <c r="I6" s="15">
        <f t="shared" ref="I6:I19" si="1">J5</f>
        <v>600000</v>
      </c>
      <c r="J6" s="15">
        <f t="shared" si="0"/>
        <v>800000</v>
      </c>
      <c r="K6" s="20">
        <f>_xll.SimulationInterval('Page 6'!$L$16,I6,J6)</f>
        <v>2E-3</v>
      </c>
      <c r="L6" s="8"/>
    </row>
    <row r="7" spans="2:12" x14ac:dyDescent="0.25">
      <c r="B7" s="4"/>
      <c r="C7" s="4"/>
      <c r="D7" s="4"/>
      <c r="E7" s="4"/>
      <c r="F7" s="4"/>
      <c r="I7" s="15">
        <f t="shared" si="1"/>
        <v>800000</v>
      </c>
      <c r="J7" s="15">
        <f t="shared" si="0"/>
        <v>1000000</v>
      </c>
      <c r="K7" s="20">
        <f>_xll.SimulationInterval('Page 6'!$L$16,I7,J7)</f>
        <v>0.04</v>
      </c>
      <c r="L7" s="8"/>
    </row>
    <row r="8" spans="2:12" ht="15" customHeight="1" x14ac:dyDescent="0.25">
      <c r="B8" s="60" t="s">
        <v>43</v>
      </c>
      <c r="C8" s="60"/>
      <c r="D8" s="60"/>
      <c r="E8" s="60"/>
      <c r="F8" s="60"/>
      <c r="I8" s="15">
        <f t="shared" si="1"/>
        <v>1000000</v>
      </c>
      <c r="J8" s="15">
        <f t="shared" si="0"/>
        <v>1200000</v>
      </c>
      <c r="K8" s="20">
        <f>_xll.SimulationInterval('Page 6'!$L$16,I8,J8)</f>
        <v>8.4000000000000005E-2</v>
      </c>
      <c r="L8" s="8"/>
    </row>
    <row r="9" spans="2:12" x14ac:dyDescent="0.25">
      <c r="B9" s="60"/>
      <c r="C9" s="60"/>
      <c r="D9" s="60"/>
      <c r="E9" s="60"/>
      <c r="F9" s="60"/>
      <c r="I9" s="15">
        <f t="shared" si="1"/>
        <v>1200000</v>
      </c>
      <c r="J9" s="15">
        <f t="shared" si="0"/>
        <v>1400000</v>
      </c>
      <c r="K9" s="20">
        <f>_xll.SimulationInterval('Page 6'!$L$16,I9,J9)</f>
        <v>0.17799999999999999</v>
      </c>
      <c r="L9" s="8"/>
    </row>
    <row r="10" spans="2:12" x14ac:dyDescent="0.25">
      <c r="B10" s="60"/>
      <c r="C10" s="60"/>
      <c r="D10" s="60"/>
      <c r="E10" s="60"/>
      <c r="F10" s="60"/>
      <c r="I10" s="15">
        <f t="shared" si="1"/>
        <v>1400000</v>
      </c>
      <c r="J10" s="15">
        <f t="shared" si="0"/>
        <v>1600000</v>
      </c>
      <c r="K10" s="20">
        <f>_xll.SimulationInterval('Page 6'!$L$16,I10,J10)</f>
        <v>0.158</v>
      </c>
      <c r="L10" s="8"/>
    </row>
    <row r="11" spans="2:12" x14ac:dyDescent="0.25">
      <c r="B11" s="60"/>
      <c r="C11" s="60"/>
      <c r="D11" s="60"/>
      <c r="E11" s="60"/>
      <c r="F11" s="60"/>
      <c r="I11" s="15">
        <f t="shared" si="1"/>
        <v>1600000</v>
      </c>
      <c r="J11" s="15">
        <f t="shared" si="0"/>
        <v>1800000</v>
      </c>
      <c r="K11" s="20">
        <f>_xll.SimulationInterval('Page 6'!$L$16,I11,J11)</f>
        <v>0.184</v>
      </c>
      <c r="L11" s="8"/>
    </row>
    <row r="12" spans="2:12" x14ac:dyDescent="0.25">
      <c r="B12" s="4"/>
      <c r="C12" s="4"/>
      <c r="D12" s="4"/>
      <c r="E12" s="4"/>
      <c r="F12" s="4"/>
      <c r="I12" s="15">
        <f t="shared" si="1"/>
        <v>1800000</v>
      </c>
      <c r="J12" s="15">
        <f t="shared" si="0"/>
        <v>2000000</v>
      </c>
      <c r="K12" s="20">
        <f>_xll.SimulationInterval('Page 6'!$L$16,I12,J12)</f>
        <v>0.11</v>
      </c>
      <c r="L12" s="8"/>
    </row>
    <row r="13" spans="2:12" ht="15" customHeight="1" x14ac:dyDescent="0.25">
      <c r="B13" s="60" t="s">
        <v>44</v>
      </c>
      <c r="C13" s="60"/>
      <c r="D13" s="60"/>
      <c r="E13" s="60"/>
      <c r="F13" s="60"/>
      <c r="I13" s="15">
        <f t="shared" si="1"/>
        <v>2000000</v>
      </c>
      <c r="J13" s="15">
        <f t="shared" si="0"/>
        <v>2200000</v>
      </c>
      <c r="K13" s="20">
        <f>_xll.SimulationInterval('Page 6'!$L$16,I13,J13)</f>
        <v>9.1999999999999998E-2</v>
      </c>
      <c r="L13" s="8"/>
    </row>
    <row r="14" spans="2:12" x14ac:dyDescent="0.25">
      <c r="B14" s="60"/>
      <c r="C14" s="60"/>
      <c r="D14" s="60"/>
      <c r="E14" s="60"/>
      <c r="F14" s="60"/>
      <c r="I14" s="15">
        <f t="shared" si="1"/>
        <v>2200000</v>
      </c>
      <c r="J14" s="15">
        <f t="shared" si="0"/>
        <v>2400000</v>
      </c>
      <c r="K14" s="20">
        <f>_xll.SimulationInterval('Page 6'!$L$16,I14,J14)</f>
        <v>6.8000000000000005E-2</v>
      </c>
      <c r="L14" s="8"/>
    </row>
    <row r="15" spans="2:12" x14ac:dyDescent="0.25">
      <c r="B15" s="4"/>
      <c r="C15" s="4"/>
      <c r="D15" s="4"/>
      <c r="E15" s="4"/>
      <c r="F15" s="4"/>
      <c r="I15" s="15">
        <f t="shared" si="1"/>
        <v>2400000</v>
      </c>
      <c r="J15" s="15">
        <f t="shared" si="0"/>
        <v>2600000</v>
      </c>
      <c r="K15" s="20">
        <f>_xll.SimulationInterval('Page 6'!$L$16,I15,J15)</f>
        <v>3.2000000000000001E-2</v>
      </c>
    </row>
    <row r="16" spans="2:12" x14ac:dyDescent="0.25">
      <c r="B16" s="60" t="s">
        <v>45</v>
      </c>
      <c r="C16" s="60"/>
      <c r="D16" s="60"/>
      <c r="E16" s="60"/>
      <c r="F16" s="60"/>
      <c r="I16" s="15">
        <f t="shared" si="1"/>
        <v>2600000</v>
      </c>
      <c r="J16" s="15">
        <f t="shared" si="0"/>
        <v>2800000</v>
      </c>
      <c r="K16" s="20">
        <f>_xll.SimulationInterval('Page 6'!$L$16,I16,J16)</f>
        <v>0.03</v>
      </c>
      <c r="L16" s="9"/>
    </row>
    <row r="17" spans="2:12" x14ac:dyDescent="0.25">
      <c r="B17" s="60"/>
      <c r="C17" s="60"/>
      <c r="D17" s="60"/>
      <c r="E17" s="60"/>
      <c r="F17" s="60"/>
      <c r="I17" s="15">
        <f t="shared" si="1"/>
        <v>2800000</v>
      </c>
      <c r="J17" s="15">
        <f t="shared" si="0"/>
        <v>3000000</v>
      </c>
      <c r="K17" s="20">
        <f>_xll.SimulationInterval('Page 6'!$L$16,I17,J17)</f>
        <v>1.2E-2</v>
      </c>
    </row>
    <row r="18" spans="2:12" ht="15" customHeight="1" x14ac:dyDescent="0.25">
      <c r="B18" s="60"/>
      <c r="C18" s="60"/>
      <c r="D18" s="60"/>
      <c r="E18" s="60"/>
      <c r="F18" s="60"/>
      <c r="I18" s="15">
        <f t="shared" si="1"/>
        <v>3000000</v>
      </c>
      <c r="J18" s="15">
        <f t="shared" si="0"/>
        <v>3200000</v>
      </c>
      <c r="K18" s="20">
        <f>_xll.SimulationInterval('Page 6'!$L$16,I18,J18)</f>
        <v>8.0000000000000002E-3</v>
      </c>
      <c r="L18" s="7"/>
    </row>
    <row r="19" spans="2:12" x14ac:dyDescent="0.25">
      <c r="B19" s="60"/>
      <c r="C19" s="60"/>
      <c r="D19" s="60"/>
      <c r="E19" s="60"/>
      <c r="F19" s="60"/>
      <c r="I19" s="15">
        <f t="shared" si="1"/>
        <v>3200000</v>
      </c>
      <c r="J19" s="15">
        <f t="shared" si="0"/>
        <v>3400000</v>
      </c>
      <c r="K19" s="20">
        <f>_xll.SimulationInterval('Page 6'!$L$16,I19,J19)</f>
        <v>0</v>
      </c>
    </row>
    <row r="20" spans="2:12" x14ac:dyDescent="0.25">
      <c r="B20" s="4"/>
      <c r="C20" s="4"/>
      <c r="D20" s="4"/>
      <c r="E20" s="4"/>
      <c r="F20" s="4"/>
      <c r="L20" s="7"/>
    </row>
    <row r="21" spans="2:12" x14ac:dyDescent="0.25">
      <c r="L21" s="7"/>
    </row>
  </sheetData>
  <mergeCells count="6">
    <mergeCell ref="B16:F19"/>
    <mergeCell ref="B1:C2"/>
    <mergeCell ref="D1:F2"/>
    <mergeCell ref="B4:F6"/>
    <mergeCell ref="B8:F11"/>
    <mergeCell ref="B13:F1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H500"/>
  <sheetViews>
    <sheetView workbookViewId="0"/>
  </sheetViews>
  <sheetFormatPr defaultRowHeight="15" x14ac:dyDescent="0.25"/>
  <sheetData>
    <row r="1" spans="1:8" x14ac:dyDescent="0.25">
      <c r="A1">
        <f t="array" ref="A1:A500">_xll.SimulationValuesArray( 'Page  11'!$K$6 )</f>
        <v>0.64518521433082565</v>
      </c>
      <c r="B1">
        <f t="array" ref="B1:B500">_xll.SimulationValuesArray( 'Page  11'!$L$6 )</f>
        <v>0.49192608819647865</v>
      </c>
      <c r="C1" s="29">
        <f>_xll.SimulationHistogramBinLabel( 'Page 8'!$K$10, 15, 1, TRUE )</f>
        <v>0.06</v>
      </c>
      <c r="D1" s="28">
        <f>_xll.SimulationHistogramBin( 'Page 8'!$K$10, 15, 1, TRUE )</f>
        <v>0</v>
      </c>
      <c r="E1" s="27">
        <f>_xll.SimulationHistogramBinLabel( 'Page  10'!$I$5, 15, 1, TRUE )</f>
        <v>9</v>
      </c>
      <c r="F1" s="28">
        <f>_xll.SimulationHistogramBin( 'Page  10'!$I$5, 15, 1, TRUE )</f>
        <v>0</v>
      </c>
      <c r="G1" s="29"/>
      <c r="H1" s="28"/>
    </row>
    <row r="2" spans="1:8" x14ac:dyDescent="0.25">
      <c r="A2">
        <v>0.90918002441530943</v>
      </c>
      <c r="B2">
        <v>8.0357558335804533E-2</v>
      </c>
      <c r="C2" s="29">
        <f>_xll.SimulationHistogramBinLabel( 'Page 8'!$K$10, 15, 2, TRUE )</f>
        <v>0.12</v>
      </c>
      <c r="D2" s="28">
        <f>_xll.SimulationHistogramBin( 'Page 8'!$K$10, 15, 2, TRUE )</f>
        <v>1</v>
      </c>
      <c r="E2" s="27">
        <f>_xll.SimulationHistogramBinLabel( 'Page  10'!$I$5, 15, 2, TRUE )</f>
        <v>12</v>
      </c>
      <c r="F2" s="28">
        <f>_xll.SimulationHistogramBin( 'Page  10'!$I$5, 15, 2, TRUE )</f>
        <v>12</v>
      </c>
      <c r="G2" s="29"/>
      <c r="H2" s="28"/>
    </row>
    <row r="3" spans="1:8" x14ac:dyDescent="0.25">
      <c r="A3">
        <v>0.47432599898070926</v>
      </c>
      <c r="B3">
        <v>2.4679645925194067E-2</v>
      </c>
      <c r="C3" s="29">
        <f>_xll.SimulationHistogramBinLabel( 'Page 8'!$K$10, 15, 3, TRUE )</f>
        <v>0.18</v>
      </c>
      <c r="D3" s="28">
        <f>_xll.SimulationHistogramBin( 'Page 8'!$K$10, 15, 3, TRUE )</f>
        <v>16</v>
      </c>
      <c r="E3" s="27">
        <f>_xll.SimulationHistogramBinLabel( 'Page  10'!$I$5, 15, 3, TRUE )</f>
        <v>15</v>
      </c>
      <c r="F3" s="28">
        <f>_xll.SimulationHistogramBin( 'Page  10'!$I$5, 15, 3, TRUE )</f>
        <v>49</v>
      </c>
      <c r="G3" s="29"/>
      <c r="H3" s="28"/>
    </row>
    <row r="4" spans="1:8" x14ac:dyDescent="0.25">
      <c r="A4">
        <v>7.0394361327563285E-2</v>
      </c>
      <c r="B4">
        <v>0.22937282526269906</v>
      </c>
      <c r="C4" s="29">
        <f>_xll.SimulationHistogramBinLabel( 'Page 8'!$K$10, 15, 4, TRUE )</f>
        <v>0.24</v>
      </c>
      <c r="D4" s="28">
        <f>_xll.SimulationHistogramBin( 'Page 8'!$K$10, 15, 4, TRUE )</f>
        <v>61</v>
      </c>
      <c r="E4" s="27">
        <f>_xll.SimulationHistogramBinLabel( 'Page  10'!$I$5, 15, 4, TRUE )</f>
        <v>18</v>
      </c>
      <c r="F4" s="28">
        <f>_xll.SimulationHistogramBin( 'Page  10'!$I$5, 15, 4, TRUE )</f>
        <v>70</v>
      </c>
      <c r="G4" s="29"/>
      <c r="H4" s="28"/>
    </row>
    <row r="5" spans="1:8" x14ac:dyDescent="0.25">
      <c r="A5">
        <v>-0.72854016542839151</v>
      </c>
      <c r="B5">
        <v>0.88834349939562818</v>
      </c>
      <c r="C5" s="29">
        <f>_xll.SimulationHistogramBinLabel( 'Page 8'!$K$10, 15, 5, TRUE )</f>
        <v>0.3</v>
      </c>
      <c r="D5" s="28">
        <f>_xll.SimulationHistogramBin( 'Page 8'!$K$10, 15, 5, TRUE )</f>
        <v>143</v>
      </c>
      <c r="E5" s="27">
        <f>_xll.SimulationHistogramBinLabel( 'Page  10'!$I$5, 15, 5, TRUE )</f>
        <v>21</v>
      </c>
      <c r="F5" s="28">
        <f>_xll.SimulationHistogramBin( 'Page  10'!$I$5, 15, 5, TRUE )</f>
        <v>78</v>
      </c>
      <c r="G5" s="29"/>
      <c r="H5" s="28"/>
    </row>
    <row r="6" spans="1:8" x14ac:dyDescent="0.25">
      <c r="A6">
        <v>1.0395916079925247</v>
      </c>
      <c r="B6">
        <v>-0.17727356918122195</v>
      </c>
      <c r="C6" s="29">
        <f>_xll.SimulationHistogramBinLabel( 'Page 8'!$K$10, 15, 6, TRUE )</f>
        <v>0.36</v>
      </c>
      <c r="D6" s="28">
        <f>_xll.SimulationHistogramBin( 'Page 8'!$K$10, 15, 6, TRUE )</f>
        <v>135</v>
      </c>
      <c r="E6" s="27">
        <f>_xll.SimulationHistogramBinLabel( 'Page  10'!$I$5, 15, 6, TRUE )</f>
        <v>24</v>
      </c>
      <c r="F6" s="28">
        <f>_xll.SimulationHistogramBin( 'Page  10'!$I$5, 15, 6, TRUE )</f>
        <v>77</v>
      </c>
      <c r="G6" s="29"/>
      <c r="H6" s="28"/>
    </row>
    <row r="7" spans="1:8" x14ac:dyDescent="0.25">
      <c r="A7">
        <v>0.93015356950402128</v>
      </c>
      <c r="B7">
        <v>-1.296854159885823</v>
      </c>
      <c r="C7" s="29">
        <f>_xll.SimulationHistogramBinLabel( 'Page 8'!$K$10, 15, 7, TRUE )</f>
        <v>0.42</v>
      </c>
      <c r="D7" s="28">
        <f>_xll.SimulationHistogramBin( 'Page 8'!$K$10, 15, 7, TRUE )</f>
        <v>87</v>
      </c>
      <c r="E7" s="27">
        <f>_xll.SimulationHistogramBinLabel( 'Page  10'!$I$5, 15, 7, TRUE )</f>
        <v>27</v>
      </c>
      <c r="F7" s="28">
        <f>_xll.SimulationHistogramBin( 'Page  10'!$I$5, 15, 7, TRUE )</f>
        <v>67</v>
      </c>
      <c r="G7" s="29"/>
      <c r="H7" s="28"/>
    </row>
    <row r="8" spans="1:8" x14ac:dyDescent="0.25">
      <c r="A8">
        <v>1.3634390097162776</v>
      </c>
      <c r="B8">
        <v>1.2833945457874592</v>
      </c>
      <c r="C8" s="29">
        <f>_xll.SimulationHistogramBinLabel( 'Page 8'!$K$10, 15, 8, TRUE )</f>
        <v>0.48</v>
      </c>
      <c r="D8" s="28">
        <f>_xll.SimulationHistogramBin( 'Page 8'!$K$10, 15, 8, TRUE )</f>
        <v>37</v>
      </c>
      <c r="E8" s="27">
        <f>_xll.SimulationHistogramBinLabel( 'Page  10'!$I$5, 15, 8, TRUE )</f>
        <v>30</v>
      </c>
      <c r="F8" s="28">
        <f>_xll.SimulationHistogramBin( 'Page  10'!$I$5, 15, 8, TRUE )</f>
        <v>53</v>
      </c>
      <c r="G8" s="29"/>
      <c r="H8" s="28"/>
    </row>
    <row r="9" spans="1:8" x14ac:dyDescent="0.25">
      <c r="A9">
        <v>-1.4988762541157052</v>
      </c>
      <c r="B9">
        <v>-2.1179735031018958</v>
      </c>
      <c r="C9" s="29">
        <f>_xll.SimulationHistogramBinLabel( 'Page 8'!$K$10, 15, 9, TRUE )</f>
        <v>0.54</v>
      </c>
      <c r="D9" s="28">
        <f>_xll.SimulationHistogramBin( 'Page 8'!$K$10, 15, 9, TRUE )</f>
        <v>13</v>
      </c>
      <c r="E9" s="27">
        <f>_xll.SimulationHistogramBinLabel( 'Page  10'!$I$5, 15, 9, TRUE )</f>
        <v>33</v>
      </c>
      <c r="F9" s="28">
        <f>_xll.SimulationHistogramBin( 'Page  10'!$I$5, 15, 9, TRUE )</f>
        <v>40</v>
      </c>
      <c r="G9" s="29"/>
      <c r="H9" s="28"/>
    </row>
    <row r="10" spans="1:8" x14ac:dyDescent="0.25">
      <c r="A10">
        <v>-2.027782431570575</v>
      </c>
      <c r="B10">
        <v>-0.26657720393160128</v>
      </c>
      <c r="C10" s="29">
        <f>_xll.SimulationHistogramBinLabel( 'Page 8'!$K$10, 15, 10, TRUE )</f>
        <v>0.60000000000000009</v>
      </c>
      <c r="D10" s="28">
        <f>_xll.SimulationHistogramBin( 'Page 8'!$K$10, 15, 10, TRUE )</f>
        <v>3</v>
      </c>
      <c r="E10" s="27">
        <f>_xll.SimulationHistogramBinLabel( 'Page  10'!$I$5, 15, 10, TRUE )</f>
        <v>36</v>
      </c>
      <c r="F10" s="28">
        <f>_xll.SimulationHistogramBin( 'Page  10'!$I$5, 15, 10, TRUE )</f>
        <v>27</v>
      </c>
      <c r="G10" s="29"/>
      <c r="H10" s="28"/>
    </row>
    <row r="11" spans="1:8" x14ac:dyDescent="0.25">
      <c r="A11">
        <v>-8.5983329174075196E-2</v>
      </c>
      <c r="B11">
        <v>-2.0499140047315838</v>
      </c>
      <c r="C11" s="29">
        <f>_xll.SimulationHistogramBinLabel( 'Page 8'!$K$10, 15, 11, TRUE )</f>
        <v>0.65999999999999992</v>
      </c>
      <c r="D11" s="28">
        <f>_xll.SimulationHistogramBin( 'Page 8'!$K$10, 15, 11, TRUE )</f>
        <v>2</v>
      </c>
      <c r="E11" s="27">
        <f>_xll.SimulationHistogramBinLabel( 'Page  10'!$I$5, 15, 11, TRUE )</f>
        <v>39</v>
      </c>
      <c r="F11" s="28">
        <f>_xll.SimulationHistogramBin( 'Page  10'!$I$5, 15, 11, TRUE )</f>
        <v>16</v>
      </c>
      <c r="G11" s="29"/>
      <c r="H11" s="28"/>
    </row>
    <row r="12" spans="1:8" x14ac:dyDescent="0.25">
      <c r="A12">
        <v>1.9213352443584919</v>
      </c>
      <c r="B12">
        <v>0.83825333277997027</v>
      </c>
      <c r="C12" s="29">
        <f>_xll.SimulationHistogramBinLabel( 'Page 8'!$K$10, 15, 12, TRUE )</f>
        <v>0.72</v>
      </c>
      <c r="D12" s="28">
        <f>_xll.SimulationHistogramBin( 'Page 8'!$K$10, 15, 12, TRUE )</f>
        <v>0</v>
      </c>
      <c r="E12" s="27">
        <f>_xll.SimulationHistogramBinLabel( 'Page  10'!$I$5, 15, 12, TRUE )</f>
        <v>42</v>
      </c>
      <c r="F12" s="28">
        <f>_xll.SimulationHistogramBin( 'Page  10'!$I$5, 15, 12, TRUE )</f>
        <v>8</v>
      </c>
      <c r="G12" s="29"/>
      <c r="H12" s="28"/>
    </row>
    <row r="13" spans="1:8" x14ac:dyDescent="0.25">
      <c r="A13">
        <v>0.63465892075834651</v>
      </c>
      <c r="B13">
        <v>0.13221218751734956</v>
      </c>
      <c r="C13" s="29">
        <f>_xll.SimulationHistogramBinLabel( 'Page 8'!$K$10, 15, 13, TRUE )</f>
        <v>0.78</v>
      </c>
      <c r="D13" s="28">
        <f>_xll.SimulationHistogramBin( 'Page 8'!$K$10, 15, 13, TRUE )</f>
        <v>1</v>
      </c>
      <c r="E13" s="27">
        <f>_xll.SimulationHistogramBinLabel( 'Page  10'!$I$5, 15, 13, TRUE )</f>
        <v>45</v>
      </c>
      <c r="F13" s="28">
        <f>_xll.SimulationHistogramBin( 'Page  10'!$I$5, 15, 13, TRUE )</f>
        <v>3</v>
      </c>
      <c r="G13" s="29"/>
      <c r="H13" s="28"/>
    </row>
    <row r="14" spans="1:8" x14ac:dyDescent="0.25">
      <c r="A14">
        <v>-7.6284276125815495E-2</v>
      </c>
      <c r="B14">
        <v>-2.7585990128145856</v>
      </c>
      <c r="C14" s="29">
        <f>_xll.SimulationHistogramBinLabel( 'Page 8'!$K$10, 15, 14, TRUE )</f>
        <v>0.84000000000000008</v>
      </c>
      <c r="D14" s="28">
        <f>_xll.SimulationHistogramBin( 'Page 8'!$K$10, 15, 14, TRUE )</f>
        <v>1</v>
      </c>
      <c r="E14" s="27">
        <f>_xll.SimulationHistogramBinLabel( 'Page  10'!$I$5, 15, 14, TRUE )</f>
        <v>48</v>
      </c>
      <c r="F14" s="28">
        <f>_xll.SimulationHistogramBin( 'Page  10'!$I$5, 15, 14, TRUE )</f>
        <v>0</v>
      </c>
      <c r="G14" s="29"/>
      <c r="H14" s="28"/>
    </row>
    <row r="15" spans="1:8" x14ac:dyDescent="0.25">
      <c r="A15">
        <v>-1.0437411889363191</v>
      </c>
      <c r="B15">
        <v>-3.7526217116365066</v>
      </c>
      <c r="C15" s="29">
        <f>_xll.SimulationHistogramBinLabel( 'Page 8'!$K$10, 15, 15, TRUE )</f>
        <v>0.89999999999999991</v>
      </c>
      <c r="D15" s="28">
        <f>_xll.SimulationHistogramBin( 'Page 8'!$K$10, 15, 15, TRUE )</f>
        <v>0</v>
      </c>
      <c r="E15" s="27">
        <f>_xll.SimulationHistogramBinLabel( 'Page  10'!$I$5, 15, 15, TRUE )</f>
        <v>51</v>
      </c>
      <c r="F15" s="28">
        <f>_xll.SimulationHistogramBin( 'Page  10'!$I$5, 15, 15, TRUE )</f>
        <v>0</v>
      </c>
      <c r="G15" s="29"/>
      <c r="H15" s="28"/>
    </row>
    <row r="16" spans="1:8" x14ac:dyDescent="0.25">
      <c r="A16">
        <v>0.45027019499880239</v>
      </c>
      <c r="B16">
        <v>-1.0981101320937043</v>
      </c>
      <c r="C16" s="29"/>
      <c r="D16" s="28"/>
      <c r="E16" s="27"/>
      <c r="F16" s="28"/>
      <c r="G16" s="29"/>
      <c r="H16" s="28"/>
    </row>
    <row r="17" spans="1:6" x14ac:dyDescent="0.25">
      <c r="A17">
        <v>-0.5130860244216332</v>
      </c>
      <c r="B17">
        <v>-0.90974106522956677</v>
      </c>
      <c r="C17" t="str">
        <f ca="1">CELL("address", 'Page 8'!$K$10 )</f>
        <v>'[Walkthrough.xlsx]Page 8'!$K$10</v>
      </c>
      <c r="D17" t="str">
        <f ca="1">CONCATENATE(MID($C$17, 1, FIND("[", $C$17)-1), RIGHT($C$17, LEN($C$17)-FIND("]", $C$17)), "; n=", _xll.SimulationTrials())</f>
        <v>'Page 8'!$K$10; n=0</v>
      </c>
      <c r="E17" t="str">
        <f ca="1">CELL("address", 'Page  10'!$I$5 )</f>
        <v>'[Walkthrough.xlsx]Page  10'!$I$5</v>
      </c>
      <c r="F17" t="str">
        <f ca="1">CONCATENATE(MID($E$17, 1, FIND("[", $E$17)-1), RIGHT($E$17, LEN($E$17)-FIND("]", $E$17)), "; n=", _xll.SimulationTrials())</f>
        <v>'Page  10'!$I$5; n=0</v>
      </c>
    </row>
    <row r="18" spans="1:6" x14ac:dyDescent="0.25">
      <c r="A18">
        <v>0.19829410542974682</v>
      </c>
      <c r="B18">
        <v>-1.4993667208331407</v>
      </c>
    </row>
    <row r="19" spans="1:6" x14ac:dyDescent="0.25">
      <c r="A19">
        <v>-0.73925314687847821</v>
      </c>
      <c r="B19">
        <v>-0.32921233940410261</v>
      </c>
    </row>
    <row r="20" spans="1:6" x14ac:dyDescent="0.25">
      <c r="A20">
        <v>-0.18278747922202565</v>
      </c>
      <c r="B20">
        <v>1.7834416446440297E-2</v>
      </c>
    </row>
    <row r="21" spans="1:6" x14ac:dyDescent="0.25">
      <c r="A21">
        <v>0.21588366022227304</v>
      </c>
      <c r="B21">
        <v>-0.22250673253815406</v>
      </c>
    </row>
    <row r="22" spans="1:6" x14ac:dyDescent="0.25">
      <c r="A22">
        <v>-9.3414786337371408E-2</v>
      </c>
      <c r="B22">
        <v>-1.1757163560957689</v>
      </c>
    </row>
    <row r="23" spans="1:6" x14ac:dyDescent="0.25">
      <c r="A23">
        <v>-1.3582558940558753</v>
      </c>
      <c r="B23">
        <v>1.0501284222485419</v>
      </c>
    </row>
    <row r="24" spans="1:6" x14ac:dyDescent="0.25">
      <c r="A24">
        <v>-0.16872833031570633</v>
      </c>
      <c r="B24">
        <v>-0.38688707564526104</v>
      </c>
    </row>
    <row r="25" spans="1:6" x14ac:dyDescent="0.25">
      <c r="A25">
        <v>-2.5941099927110551</v>
      </c>
      <c r="B25">
        <v>0.38887646553920008</v>
      </c>
    </row>
    <row r="26" spans="1:6" x14ac:dyDescent="0.25">
      <c r="A26">
        <v>-0.57967667833706193</v>
      </c>
      <c r="B26">
        <v>-0.47078406305279535</v>
      </c>
    </row>
    <row r="27" spans="1:6" x14ac:dyDescent="0.25">
      <c r="A27">
        <v>1.3390214096170918</v>
      </c>
      <c r="B27">
        <v>0.31175251910190221</v>
      </c>
    </row>
    <row r="28" spans="1:6" x14ac:dyDescent="0.25">
      <c r="A28">
        <v>-0.29386032329339901</v>
      </c>
      <c r="B28">
        <v>0.50478066489903939</v>
      </c>
    </row>
    <row r="29" spans="1:6" x14ac:dyDescent="0.25">
      <c r="A29">
        <v>0.37856069627708416</v>
      </c>
      <c r="B29">
        <v>0.3811027011263507</v>
      </c>
    </row>
    <row r="30" spans="1:6" x14ac:dyDescent="0.25">
      <c r="A30">
        <v>1.5439868318311927</v>
      </c>
      <c r="B30">
        <v>0.69331686379309521</v>
      </c>
    </row>
    <row r="31" spans="1:6" x14ac:dyDescent="0.25">
      <c r="A31">
        <v>-0.13195003387250728</v>
      </c>
      <c r="B31">
        <v>-0.3448643278383029</v>
      </c>
    </row>
    <row r="32" spans="1:6" x14ac:dyDescent="0.25">
      <c r="A32">
        <v>-0.5579294454369319</v>
      </c>
      <c r="B32">
        <v>0.61664630565336098</v>
      </c>
    </row>
    <row r="33" spans="1:2" x14ac:dyDescent="0.25">
      <c r="A33">
        <v>0.92139509510183726</v>
      </c>
      <c r="B33">
        <v>1.4377624284206649</v>
      </c>
    </row>
    <row r="34" spans="1:2" x14ac:dyDescent="0.25">
      <c r="A34">
        <v>0.22175272661853837</v>
      </c>
      <c r="B34">
        <v>-1.1069738979823101</v>
      </c>
    </row>
    <row r="35" spans="1:2" x14ac:dyDescent="0.25">
      <c r="A35">
        <v>-0.20884478400087683</v>
      </c>
      <c r="B35">
        <v>-1.0500984845020058</v>
      </c>
    </row>
    <row r="36" spans="1:2" x14ac:dyDescent="0.25">
      <c r="A36">
        <v>-0.36175919920396182</v>
      </c>
      <c r="B36">
        <v>-0.2128275831832164</v>
      </c>
    </row>
    <row r="37" spans="1:2" x14ac:dyDescent="0.25">
      <c r="A37">
        <v>-2.665165993559556</v>
      </c>
      <c r="B37">
        <v>-1.6134652551147839</v>
      </c>
    </row>
    <row r="38" spans="1:2" x14ac:dyDescent="0.25">
      <c r="A38">
        <v>0.5988290557161422</v>
      </c>
      <c r="B38">
        <v>1.6627475605084292</v>
      </c>
    </row>
    <row r="39" spans="1:2" x14ac:dyDescent="0.25">
      <c r="A39">
        <v>-0.66408554990679192</v>
      </c>
      <c r="B39">
        <v>0.19286519794075999</v>
      </c>
    </row>
    <row r="40" spans="1:2" x14ac:dyDescent="0.25">
      <c r="A40">
        <v>0.81929975812471068</v>
      </c>
      <c r="B40">
        <v>0.22539352015563163</v>
      </c>
    </row>
    <row r="41" spans="1:2" x14ac:dyDescent="0.25">
      <c r="A41">
        <v>2.4652961673054405</v>
      </c>
      <c r="B41">
        <v>2.1851738168210688</v>
      </c>
    </row>
    <row r="42" spans="1:2" x14ac:dyDescent="0.25">
      <c r="A42">
        <v>-1.7774731808528765</v>
      </c>
      <c r="B42">
        <v>-0.73050804931668101</v>
      </c>
    </row>
    <row r="43" spans="1:2" x14ac:dyDescent="0.25">
      <c r="A43">
        <v>-0.43920377598236104</v>
      </c>
      <c r="B43">
        <v>-1.0082947838011214</v>
      </c>
    </row>
    <row r="44" spans="1:2" x14ac:dyDescent="0.25">
      <c r="A44">
        <v>2.1589551593261271</v>
      </c>
      <c r="B44">
        <v>0.59714900546698391</v>
      </c>
    </row>
    <row r="45" spans="1:2" x14ac:dyDescent="0.25">
      <c r="A45">
        <v>0.14855822335897909</v>
      </c>
      <c r="B45">
        <v>0.36373821467802492</v>
      </c>
    </row>
    <row r="46" spans="1:2" x14ac:dyDescent="0.25">
      <c r="A46">
        <v>-1.3193555994665482</v>
      </c>
      <c r="B46">
        <v>-2.1985354843895043E-2</v>
      </c>
    </row>
    <row r="47" spans="1:2" x14ac:dyDescent="0.25">
      <c r="A47">
        <v>-0.32015839472623658</v>
      </c>
      <c r="B47">
        <v>0.42205086172368161</v>
      </c>
    </row>
    <row r="48" spans="1:2" x14ac:dyDescent="0.25">
      <c r="A48">
        <v>-0.82642936486484264</v>
      </c>
      <c r="B48">
        <v>-0.61735447031193402</v>
      </c>
    </row>
    <row r="49" spans="1:2" x14ac:dyDescent="0.25">
      <c r="A49">
        <v>-1.0363599148442308</v>
      </c>
      <c r="B49">
        <v>-2.2922272569433426</v>
      </c>
    </row>
    <row r="50" spans="1:2" x14ac:dyDescent="0.25">
      <c r="A50">
        <v>0.17161186683344579</v>
      </c>
      <c r="B50">
        <v>-2.0950200089125603</v>
      </c>
    </row>
    <row r="51" spans="1:2" x14ac:dyDescent="0.25">
      <c r="A51">
        <v>-1.1123915016056856</v>
      </c>
      <c r="B51">
        <v>-1.2734137277473059</v>
      </c>
    </row>
    <row r="52" spans="1:2" x14ac:dyDescent="0.25">
      <c r="A52">
        <v>-1.1301432585026858</v>
      </c>
      <c r="B52">
        <v>0.64912592704236705</v>
      </c>
    </row>
    <row r="53" spans="1:2" x14ac:dyDescent="0.25">
      <c r="A53">
        <v>0.2830477232315925</v>
      </c>
      <c r="B53">
        <v>0.95336950379228147</v>
      </c>
    </row>
    <row r="54" spans="1:2" x14ac:dyDescent="0.25">
      <c r="A54">
        <v>1.0805615805919679</v>
      </c>
      <c r="B54">
        <v>0.40823669635956716</v>
      </c>
    </row>
    <row r="55" spans="1:2" x14ac:dyDescent="0.25">
      <c r="A55">
        <v>0.81085323106305296</v>
      </c>
      <c r="B55">
        <v>0.72806390816894606</v>
      </c>
    </row>
    <row r="56" spans="1:2" x14ac:dyDescent="0.25">
      <c r="A56">
        <v>1.2421653032123661</v>
      </c>
      <c r="B56">
        <v>-0.66113191387222259</v>
      </c>
    </row>
    <row r="57" spans="1:2" x14ac:dyDescent="0.25">
      <c r="A57">
        <v>-0.38739650373158752</v>
      </c>
      <c r="B57">
        <v>-0.84766347683326004</v>
      </c>
    </row>
    <row r="58" spans="1:2" x14ac:dyDescent="0.25">
      <c r="A58">
        <v>0.11897541979577894</v>
      </c>
      <c r="B58">
        <v>0.32552447893938624</v>
      </c>
    </row>
    <row r="59" spans="1:2" x14ac:dyDescent="0.25">
      <c r="A59">
        <v>1.5038697005798571</v>
      </c>
      <c r="B59">
        <v>0.74718897470213341</v>
      </c>
    </row>
    <row r="60" spans="1:2" x14ac:dyDescent="0.25">
      <c r="A60">
        <v>0.1439723075991354</v>
      </c>
      <c r="B60">
        <v>-0.44273782909145526</v>
      </c>
    </row>
    <row r="61" spans="1:2" x14ac:dyDescent="0.25">
      <c r="A61">
        <v>6.6588551369160975E-2</v>
      </c>
      <c r="B61">
        <v>-0.71293301189710512</v>
      </c>
    </row>
    <row r="62" spans="1:2" x14ac:dyDescent="0.25">
      <c r="A62">
        <v>-1.5350417114545722</v>
      </c>
      <c r="B62">
        <v>-0.93347871496556012</v>
      </c>
    </row>
    <row r="63" spans="1:2" x14ac:dyDescent="0.25">
      <c r="A63">
        <v>-1.6026121761998267</v>
      </c>
      <c r="B63">
        <v>-0.87345965656114433</v>
      </c>
    </row>
    <row r="64" spans="1:2" x14ac:dyDescent="0.25">
      <c r="A64">
        <v>-2.395230898045519</v>
      </c>
      <c r="B64">
        <v>-0.17379702532253635</v>
      </c>
    </row>
    <row r="65" spans="1:2" x14ac:dyDescent="0.25">
      <c r="A65">
        <v>1.8823176502891679</v>
      </c>
      <c r="B65">
        <v>1.6054552982337744</v>
      </c>
    </row>
    <row r="66" spans="1:2" x14ac:dyDescent="0.25">
      <c r="A66">
        <v>1.3053964797518176</v>
      </c>
      <c r="B66">
        <v>-0.23680977880962609</v>
      </c>
    </row>
    <row r="67" spans="1:2" x14ac:dyDescent="0.25">
      <c r="A67">
        <v>0.45437201503168406</v>
      </c>
      <c r="B67">
        <v>1.1422634510263328</v>
      </c>
    </row>
    <row r="68" spans="1:2" x14ac:dyDescent="0.25">
      <c r="A68">
        <v>0.98404584550763408</v>
      </c>
      <c r="B68">
        <v>0.99082021771210449</v>
      </c>
    </row>
    <row r="69" spans="1:2" x14ac:dyDescent="0.25">
      <c r="A69">
        <v>0.71853937524906719</v>
      </c>
      <c r="B69">
        <v>0.67439691518216027</v>
      </c>
    </row>
    <row r="70" spans="1:2" x14ac:dyDescent="0.25">
      <c r="A70">
        <v>-3.3884927440290522E-2</v>
      </c>
      <c r="B70">
        <v>1.281155265112957</v>
      </c>
    </row>
    <row r="71" spans="1:2" x14ac:dyDescent="0.25">
      <c r="A71">
        <v>0.75652487151202719</v>
      </c>
      <c r="B71">
        <v>0.71110821778384836</v>
      </c>
    </row>
    <row r="72" spans="1:2" x14ac:dyDescent="0.25">
      <c r="A72">
        <v>-0.67669715227019622</v>
      </c>
      <c r="B72">
        <v>-0.16269022918792833</v>
      </c>
    </row>
    <row r="73" spans="1:2" x14ac:dyDescent="0.25">
      <c r="A73">
        <v>-1.5177306493059737</v>
      </c>
      <c r="B73">
        <v>-0.30403745142403432</v>
      </c>
    </row>
    <row r="74" spans="1:2" x14ac:dyDescent="0.25">
      <c r="A74">
        <v>0.18295993358027979</v>
      </c>
      <c r="B74">
        <v>0.44119139486424874</v>
      </c>
    </row>
    <row r="75" spans="1:2" x14ac:dyDescent="0.25">
      <c r="A75">
        <v>0.23580511851583047</v>
      </c>
      <c r="B75">
        <v>0.74322606599184371</v>
      </c>
    </row>
    <row r="76" spans="1:2" x14ac:dyDescent="0.25">
      <c r="A76">
        <v>-2.125420783412391</v>
      </c>
      <c r="B76">
        <v>-1.0632143345566438</v>
      </c>
    </row>
    <row r="77" spans="1:2" x14ac:dyDescent="0.25">
      <c r="A77">
        <v>-1.4773158441886904</v>
      </c>
      <c r="B77">
        <v>0.24683520517836768</v>
      </c>
    </row>
    <row r="78" spans="1:2" x14ac:dyDescent="0.25">
      <c r="A78">
        <v>-1.0702578244985403</v>
      </c>
      <c r="B78">
        <v>-0.25082392478069154</v>
      </c>
    </row>
    <row r="79" spans="1:2" x14ac:dyDescent="0.25">
      <c r="A79">
        <v>-1.4129676300340621</v>
      </c>
      <c r="B79">
        <v>0.56952523710765124</v>
      </c>
    </row>
    <row r="80" spans="1:2" x14ac:dyDescent="0.25">
      <c r="A80">
        <v>-0.26638068270090887</v>
      </c>
      <c r="B80">
        <v>0.42480016663525511</v>
      </c>
    </row>
    <row r="81" spans="1:2" x14ac:dyDescent="0.25">
      <c r="A81">
        <v>-3.5215737449957263E-2</v>
      </c>
      <c r="B81">
        <v>1.0004888479687617</v>
      </c>
    </row>
    <row r="82" spans="1:2" x14ac:dyDescent="0.25">
      <c r="A82">
        <v>-1.3912316168659637</v>
      </c>
      <c r="B82">
        <v>-0.32005085838005676</v>
      </c>
    </row>
    <row r="83" spans="1:2" x14ac:dyDescent="0.25">
      <c r="A83">
        <v>-0.5313747847167628</v>
      </c>
      <c r="B83">
        <v>-6.949208146637036E-3</v>
      </c>
    </row>
    <row r="84" spans="1:2" x14ac:dyDescent="0.25">
      <c r="A84">
        <v>0.51192855988376362</v>
      </c>
      <c r="B84">
        <v>0.18223300909325948</v>
      </c>
    </row>
    <row r="85" spans="1:2" x14ac:dyDescent="0.25">
      <c r="A85">
        <v>0.62870350758098148</v>
      </c>
      <c r="B85">
        <v>0.77576996273774201</v>
      </c>
    </row>
    <row r="86" spans="1:2" x14ac:dyDescent="0.25">
      <c r="A86">
        <v>-0.21219020647277076</v>
      </c>
      <c r="B86">
        <v>-1.2398698691071475</v>
      </c>
    </row>
    <row r="87" spans="1:2" x14ac:dyDescent="0.25">
      <c r="A87">
        <v>-1.7144068100099037</v>
      </c>
      <c r="B87">
        <v>-1.3312031809317422</v>
      </c>
    </row>
    <row r="88" spans="1:2" x14ac:dyDescent="0.25">
      <c r="A88">
        <v>1.0912289421374923</v>
      </c>
      <c r="B88">
        <v>0.19682185543066355</v>
      </c>
    </row>
    <row r="89" spans="1:2" x14ac:dyDescent="0.25">
      <c r="A89">
        <v>0.6142167741479021</v>
      </c>
      <c r="B89">
        <v>-0.69992242877798672</v>
      </c>
    </row>
    <row r="90" spans="1:2" x14ac:dyDescent="0.25">
      <c r="A90">
        <v>1.5225367006905741</v>
      </c>
      <c r="B90">
        <v>1.1735540284987929</v>
      </c>
    </row>
    <row r="91" spans="1:2" x14ac:dyDescent="0.25">
      <c r="A91">
        <v>-0.12836813103724648</v>
      </c>
      <c r="B91">
        <v>0.37732195996960732</v>
      </c>
    </row>
    <row r="92" spans="1:2" x14ac:dyDescent="0.25">
      <c r="A92">
        <v>-0.14521296718814758</v>
      </c>
      <c r="B92">
        <v>-0.81821267007905862</v>
      </c>
    </row>
    <row r="93" spans="1:2" x14ac:dyDescent="0.25">
      <c r="A93">
        <v>1.6898455157551573</v>
      </c>
      <c r="B93">
        <v>-0.12435548375489011</v>
      </c>
    </row>
    <row r="94" spans="1:2" x14ac:dyDescent="0.25">
      <c r="A94">
        <v>0.40889262328184051</v>
      </c>
      <c r="B94">
        <v>-2.7468155731739812E-2</v>
      </c>
    </row>
    <row r="95" spans="1:2" x14ac:dyDescent="0.25">
      <c r="A95">
        <v>-0.34050508883912772</v>
      </c>
      <c r="B95">
        <v>0.64261814339171663</v>
      </c>
    </row>
    <row r="96" spans="1:2" x14ac:dyDescent="0.25">
      <c r="A96">
        <v>0.99188703979903359</v>
      </c>
      <c r="B96">
        <v>-3.7671305672339082E-2</v>
      </c>
    </row>
    <row r="97" spans="1:2" x14ac:dyDescent="0.25">
      <c r="A97">
        <v>0.28973475335224336</v>
      </c>
      <c r="B97">
        <v>-0.63369213281472669</v>
      </c>
    </row>
    <row r="98" spans="1:2" x14ac:dyDescent="0.25">
      <c r="A98">
        <v>1.0262040388829778</v>
      </c>
      <c r="B98">
        <v>0.54087346485925858</v>
      </c>
    </row>
    <row r="99" spans="1:2" x14ac:dyDescent="0.25">
      <c r="A99">
        <v>-1.5788560394231752</v>
      </c>
      <c r="B99">
        <v>-0.59684103835195867</v>
      </c>
    </row>
    <row r="100" spans="1:2" x14ac:dyDescent="0.25">
      <c r="A100">
        <v>-5.305996707589973E-3</v>
      </c>
      <c r="B100">
        <v>2.0001915143628515</v>
      </c>
    </row>
    <row r="101" spans="1:2" x14ac:dyDescent="0.25">
      <c r="A101">
        <v>-0.61607259837027428</v>
      </c>
      <c r="B101">
        <v>-0.79480811357275294</v>
      </c>
    </row>
    <row r="102" spans="1:2" x14ac:dyDescent="0.25">
      <c r="A102">
        <v>-0.32282947903937537</v>
      </c>
      <c r="B102">
        <v>0.31703059762775476</v>
      </c>
    </row>
    <row r="103" spans="1:2" x14ac:dyDescent="0.25">
      <c r="A103">
        <v>1.2729828451411536</v>
      </c>
      <c r="B103">
        <v>0.6233731359471204</v>
      </c>
    </row>
    <row r="104" spans="1:2" x14ac:dyDescent="0.25">
      <c r="A104">
        <v>9.2162884115453203E-2</v>
      </c>
      <c r="B104">
        <v>-1.2208397578554682</v>
      </c>
    </row>
    <row r="105" spans="1:2" x14ac:dyDescent="0.25">
      <c r="A105">
        <v>0.79133981927021069</v>
      </c>
      <c r="B105">
        <v>0.78749949326728319</v>
      </c>
    </row>
    <row r="106" spans="1:2" x14ac:dyDescent="0.25">
      <c r="A106">
        <v>-1.2310619789184343</v>
      </c>
      <c r="B106">
        <v>-1.3612889316380425</v>
      </c>
    </row>
    <row r="107" spans="1:2" x14ac:dyDescent="0.25">
      <c r="A107">
        <v>-1.7995078460175555</v>
      </c>
      <c r="B107">
        <v>-1.4662043470638508</v>
      </c>
    </row>
    <row r="108" spans="1:2" x14ac:dyDescent="0.25">
      <c r="A108">
        <v>0.52047911083054865</v>
      </c>
      <c r="B108">
        <v>0.59224605114790219</v>
      </c>
    </row>
    <row r="109" spans="1:2" x14ac:dyDescent="0.25">
      <c r="A109">
        <v>-0.82907246622378561</v>
      </c>
      <c r="B109">
        <v>0.43434918803938988</v>
      </c>
    </row>
    <row r="110" spans="1:2" x14ac:dyDescent="0.25">
      <c r="A110">
        <v>0.34431672787698003</v>
      </c>
      <c r="B110">
        <v>3.9118066597121706E-2</v>
      </c>
    </row>
    <row r="111" spans="1:2" x14ac:dyDescent="0.25">
      <c r="A111">
        <v>1.7731620669633374</v>
      </c>
      <c r="B111">
        <v>0.49824510655208587</v>
      </c>
    </row>
    <row r="112" spans="1:2" x14ac:dyDescent="0.25">
      <c r="A112">
        <v>-1.8547592780324669</v>
      </c>
      <c r="B112">
        <v>-0.86980386148779854</v>
      </c>
    </row>
    <row r="113" spans="1:2" x14ac:dyDescent="0.25">
      <c r="A113">
        <v>-0.56232405582710521</v>
      </c>
      <c r="B113">
        <v>-1.3481751525127934</v>
      </c>
    </row>
    <row r="114" spans="1:2" x14ac:dyDescent="0.25">
      <c r="A114">
        <v>-6.027630341472684E-2</v>
      </c>
      <c r="B114">
        <v>-0.23198302960966768</v>
      </c>
    </row>
    <row r="115" spans="1:2" x14ac:dyDescent="0.25">
      <c r="A115">
        <v>0.17889439292112941</v>
      </c>
      <c r="B115">
        <v>5.1475808968886101E-2</v>
      </c>
    </row>
    <row r="116" spans="1:2" x14ac:dyDescent="0.25">
      <c r="A116">
        <v>0.24124571744602141</v>
      </c>
      <c r="B116">
        <v>9.8871927038150662E-2</v>
      </c>
    </row>
    <row r="117" spans="1:2" x14ac:dyDescent="0.25">
      <c r="A117">
        <v>0.37037734589679117</v>
      </c>
      <c r="B117">
        <v>7.4405399446287171E-2</v>
      </c>
    </row>
    <row r="118" spans="1:2" x14ac:dyDescent="0.25">
      <c r="A118">
        <v>-0.60787797077677497</v>
      </c>
      <c r="B118">
        <v>-0.54721672009551148</v>
      </c>
    </row>
    <row r="119" spans="1:2" x14ac:dyDescent="0.25">
      <c r="A119">
        <v>-1.2823199812867758</v>
      </c>
      <c r="B119">
        <v>-4.2212830747970484E-2</v>
      </c>
    </row>
    <row r="120" spans="1:2" x14ac:dyDescent="0.25">
      <c r="A120">
        <v>0.7972502412171949</v>
      </c>
      <c r="B120">
        <v>1.8052362887094979</v>
      </c>
    </row>
    <row r="121" spans="1:2" x14ac:dyDescent="0.25">
      <c r="A121">
        <v>1.2554241004199704</v>
      </c>
      <c r="B121">
        <v>1.1630041820589923</v>
      </c>
    </row>
    <row r="122" spans="1:2" x14ac:dyDescent="0.25">
      <c r="A122">
        <v>1.9698771829372099</v>
      </c>
      <c r="B122">
        <v>1.54325242939678</v>
      </c>
    </row>
    <row r="123" spans="1:2" x14ac:dyDescent="0.25">
      <c r="A123">
        <v>1.1988775308131772</v>
      </c>
      <c r="B123">
        <v>1.2490432936278713</v>
      </c>
    </row>
    <row r="124" spans="1:2" x14ac:dyDescent="0.25">
      <c r="A124">
        <v>-1.2790708637704136</v>
      </c>
      <c r="B124">
        <v>-1.7386479785494955</v>
      </c>
    </row>
    <row r="125" spans="1:2" x14ac:dyDescent="0.25">
      <c r="A125">
        <v>0.74811344495872278</v>
      </c>
      <c r="B125">
        <v>-0.33444464601372859</v>
      </c>
    </row>
    <row r="126" spans="1:2" x14ac:dyDescent="0.25">
      <c r="A126">
        <v>1.8567052077601898</v>
      </c>
      <c r="B126">
        <v>0.26228529134043738</v>
      </c>
    </row>
    <row r="127" spans="1:2" x14ac:dyDescent="0.25">
      <c r="A127">
        <v>-6.858551407817115E-2</v>
      </c>
      <c r="B127">
        <v>-0.49286887975203031</v>
      </c>
    </row>
    <row r="128" spans="1:2" x14ac:dyDescent="0.25">
      <c r="A128">
        <v>-2.4374251349148817E-2</v>
      </c>
      <c r="B128">
        <v>0.63169577979531222</v>
      </c>
    </row>
    <row r="129" spans="1:2" x14ac:dyDescent="0.25">
      <c r="A129">
        <v>-0.83466787212507687</v>
      </c>
      <c r="B129">
        <v>-1.1271641359046627</v>
      </c>
    </row>
    <row r="130" spans="1:2" x14ac:dyDescent="0.25">
      <c r="A130">
        <v>1.7367592228551689</v>
      </c>
      <c r="B130">
        <v>-6.6329442162101487E-2</v>
      </c>
    </row>
    <row r="131" spans="1:2" x14ac:dyDescent="0.25">
      <c r="A131">
        <v>0.43956240233086907</v>
      </c>
      <c r="B131">
        <v>-0.83868069839169646</v>
      </c>
    </row>
    <row r="132" spans="1:2" x14ac:dyDescent="0.25">
      <c r="A132">
        <v>-2.1976693893695409</v>
      </c>
      <c r="B132">
        <v>-0.7848278736675095</v>
      </c>
    </row>
    <row r="133" spans="1:2" x14ac:dyDescent="0.25">
      <c r="A133">
        <v>0.45838309342657985</v>
      </c>
      <c r="B133">
        <v>0.44720787111911103</v>
      </c>
    </row>
    <row r="134" spans="1:2" x14ac:dyDescent="0.25">
      <c r="A134">
        <v>0.39538803551195595</v>
      </c>
      <c r="B134">
        <v>9.5535056167657059E-4</v>
      </c>
    </row>
    <row r="135" spans="1:2" x14ac:dyDescent="0.25">
      <c r="A135">
        <v>1.3014422323026709</v>
      </c>
      <c r="B135">
        <v>-0.66418359126105386</v>
      </c>
    </row>
    <row r="136" spans="1:2" x14ac:dyDescent="0.25">
      <c r="A136">
        <v>0.82110458058046454</v>
      </c>
      <c r="B136">
        <v>-0.73855040170292574</v>
      </c>
    </row>
    <row r="137" spans="1:2" x14ac:dyDescent="0.25">
      <c r="A137">
        <v>-0.26354661723093786</v>
      </c>
      <c r="B137">
        <v>-0.7597364244822018</v>
      </c>
    </row>
    <row r="138" spans="1:2" x14ac:dyDescent="0.25">
      <c r="A138">
        <v>0.96204536966441512</v>
      </c>
      <c r="B138">
        <v>0.56476811489929113</v>
      </c>
    </row>
    <row r="139" spans="1:2" x14ac:dyDescent="0.25">
      <c r="A139">
        <v>0.53445043832319672</v>
      </c>
      <c r="B139">
        <v>-0.14401143262177243</v>
      </c>
    </row>
    <row r="140" spans="1:2" x14ac:dyDescent="0.25">
      <c r="A140">
        <v>1.423801917197109</v>
      </c>
      <c r="B140">
        <v>1.7040571025895397</v>
      </c>
    </row>
    <row r="141" spans="1:2" x14ac:dyDescent="0.25">
      <c r="A141">
        <v>-0.71200422586145584</v>
      </c>
      <c r="B141">
        <v>-1.206111503036627</v>
      </c>
    </row>
    <row r="142" spans="1:2" x14ac:dyDescent="0.25">
      <c r="A142">
        <v>-0.7563466296521284</v>
      </c>
      <c r="B142">
        <v>-0.74333972435148921</v>
      </c>
    </row>
    <row r="143" spans="1:2" x14ac:dyDescent="0.25">
      <c r="A143">
        <v>-1.7559896850845147</v>
      </c>
      <c r="B143">
        <v>-1.793036680766205</v>
      </c>
    </row>
    <row r="144" spans="1:2" x14ac:dyDescent="0.25">
      <c r="A144">
        <v>0.69288688573373236</v>
      </c>
      <c r="B144">
        <v>0.53488942524633376</v>
      </c>
    </row>
    <row r="145" spans="1:2" x14ac:dyDescent="0.25">
      <c r="A145">
        <v>-8.4633619789970943E-2</v>
      </c>
      <c r="B145">
        <v>1.208521155990196</v>
      </c>
    </row>
    <row r="146" spans="1:2" x14ac:dyDescent="0.25">
      <c r="A146">
        <v>0.1588958850528468</v>
      </c>
      <c r="B146">
        <v>0.52375210028153463</v>
      </c>
    </row>
    <row r="147" spans="1:2" x14ac:dyDescent="0.25">
      <c r="A147">
        <v>0.229394279557391</v>
      </c>
      <c r="B147">
        <v>0.18049874540630267</v>
      </c>
    </row>
    <row r="148" spans="1:2" x14ac:dyDescent="0.25">
      <c r="A148">
        <v>-0.98929734771325262</v>
      </c>
      <c r="B148">
        <v>-1.5462138509457168</v>
      </c>
    </row>
    <row r="149" spans="1:2" x14ac:dyDescent="0.25">
      <c r="A149">
        <v>0.71232717186229977</v>
      </c>
      <c r="B149">
        <v>-0.83110419740100716</v>
      </c>
    </row>
    <row r="150" spans="1:2" x14ac:dyDescent="0.25">
      <c r="A150">
        <v>0.43107068393584086</v>
      </c>
      <c r="B150">
        <v>-0.13199513241218827</v>
      </c>
    </row>
    <row r="151" spans="1:2" x14ac:dyDescent="0.25">
      <c r="A151">
        <v>-0.31303586255284127</v>
      </c>
      <c r="B151">
        <v>-0.10349006015634839</v>
      </c>
    </row>
    <row r="152" spans="1:2" x14ac:dyDescent="0.25">
      <c r="A152">
        <v>0.77628342211988854</v>
      </c>
      <c r="B152">
        <v>-0.39150541566673697</v>
      </c>
    </row>
    <row r="153" spans="1:2" x14ac:dyDescent="0.25">
      <c r="A153">
        <v>-0.86312954239006723</v>
      </c>
      <c r="B153">
        <v>-0.32296195382111453</v>
      </c>
    </row>
    <row r="154" spans="1:2" x14ac:dyDescent="0.25">
      <c r="A154">
        <v>0.86667987926135748</v>
      </c>
      <c r="B154">
        <v>0.85729343106450451</v>
      </c>
    </row>
    <row r="155" spans="1:2" x14ac:dyDescent="0.25">
      <c r="A155">
        <v>0.80100406011659397</v>
      </c>
      <c r="B155">
        <v>0.48377465258686903</v>
      </c>
    </row>
    <row r="156" spans="1:2" x14ac:dyDescent="0.25">
      <c r="A156">
        <v>-2.267520355706683</v>
      </c>
      <c r="B156">
        <v>0.69933986267403814</v>
      </c>
    </row>
    <row r="157" spans="1:2" x14ac:dyDescent="0.25">
      <c r="A157">
        <v>0.86027887332282837</v>
      </c>
      <c r="B157">
        <v>0.35210938723390711</v>
      </c>
    </row>
    <row r="158" spans="1:2" x14ac:dyDescent="0.25">
      <c r="A158">
        <v>0.2902001409528287</v>
      </c>
      <c r="B158">
        <v>1.2644508237098624</v>
      </c>
    </row>
    <row r="159" spans="1:2" x14ac:dyDescent="0.25">
      <c r="A159">
        <v>0.90188258460250947</v>
      </c>
      <c r="B159">
        <v>1.9051064874250345</v>
      </c>
    </row>
    <row r="160" spans="1:2" x14ac:dyDescent="0.25">
      <c r="A160">
        <v>0.70615799742605934</v>
      </c>
      <c r="B160">
        <v>-0.20433985430977974</v>
      </c>
    </row>
    <row r="161" spans="1:2" x14ac:dyDescent="0.25">
      <c r="A161">
        <v>1.0479162585701423</v>
      </c>
      <c r="B161">
        <v>1.8324751418677752</v>
      </c>
    </row>
    <row r="162" spans="1:2" x14ac:dyDescent="0.25">
      <c r="A162">
        <v>0.24554420028940838</v>
      </c>
      <c r="B162">
        <v>0.7177624627723187</v>
      </c>
    </row>
    <row r="163" spans="1:2" x14ac:dyDescent="0.25">
      <c r="A163">
        <v>0.27660868332310234</v>
      </c>
      <c r="B163">
        <v>1.7433003349389757</v>
      </c>
    </row>
    <row r="164" spans="1:2" x14ac:dyDescent="0.25">
      <c r="A164">
        <v>-0.77257631110445424</v>
      </c>
      <c r="B164">
        <v>-0.56449479144493286</v>
      </c>
    </row>
    <row r="165" spans="1:2" x14ac:dyDescent="0.25">
      <c r="A165">
        <v>-0.35706463294137103</v>
      </c>
      <c r="B165">
        <v>0.91184547024101625</v>
      </c>
    </row>
    <row r="166" spans="1:2" x14ac:dyDescent="0.25">
      <c r="A166">
        <v>-0.40080435313825796</v>
      </c>
      <c r="B166">
        <v>-1.6043415312638813</v>
      </c>
    </row>
    <row r="167" spans="1:2" x14ac:dyDescent="0.25">
      <c r="A167">
        <v>-2.7740495050418285E-2</v>
      </c>
      <c r="B167">
        <v>1.0577726513885712</v>
      </c>
    </row>
    <row r="168" spans="1:2" x14ac:dyDescent="0.25">
      <c r="A168">
        <v>0.58342077509662005</v>
      </c>
      <c r="B168">
        <v>-0.1919146880772139</v>
      </c>
    </row>
    <row r="169" spans="1:2" x14ac:dyDescent="0.25">
      <c r="A169">
        <v>-0.37920886574590085</v>
      </c>
      <c r="B169">
        <v>0.23492543034505889</v>
      </c>
    </row>
    <row r="170" spans="1:2" x14ac:dyDescent="0.25">
      <c r="A170">
        <v>-0.57531047568973903</v>
      </c>
      <c r="B170">
        <v>1.2952462009493442</v>
      </c>
    </row>
    <row r="171" spans="1:2" x14ac:dyDescent="0.25">
      <c r="A171">
        <v>-1.5426935974819307</v>
      </c>
      <c r="B171">
        <v>-1.7278176698147283</v>
      </c>
    </row>
    <row r="172" spans="1:2" x14ac:dyDescent="0.25">
      <c r="A172">
        <v>-0.19217108272903016</v>
      </c>
      <c r="B172">
        <v>-0.63906521211787315</v>
      </c>
    </row>
    <row r="173" spans="1:2" x14ac:dyDescent="0.25">
      <c r="A173">
        <v>0.1537838631530857</v>
      </c>
      <c r="B173">
        <v>-7.8022433192707588E-2</v>
      </c>
    </row>
    <row r="174" spans="1:2" x14ac:dyDescent="0.25">
      <c r="A174">
        <v>-0.54965640760355383</v>
      </c>
      <c r="B174">
        <v>0.45745068049181609</v>
      </c>
    </row>
    <row r="175" spans="1:2" x14ac:dyDescent="0.25">
      <c r="A175">
        <v>-0.7856233754512052</v>
      </c>
      <c r="B175">
        <v>0.85291708211716954</v>
      </c>
    </row>
    <row r="176" spans="1:2" x14ac:dyDescent="0.25">
      <c r="A176">
        <v>-2.1634835342311867</v>
      </c>
      <c r="B176">
        <v>-0.2435022764118451</v>
      </c>
    </row>
    <row r="177" spans="1:2" x14ac:dyDescent="0.25">
      <c r="A177">
        <v>-2.0541533979941362</v>
      </c>
      <c r="B177">
        <v>-0.3539679086529991</v>
      </c>
    </row>
    <row r="178" spans="1:2" x14ac:dyDescent="0.25">
      <c r="A178">
        <v>-0.43024749667564721</v>
      </c>
      <c r="B178">
        <v>-0.53535830613851842</v>
      </c>
    </row>
    <row r="179" spans="1:2" x14ac:dyDescent="0.25">
      <c r="A179">
        <v>-0.8104857347757729</v>
      </c>
      <c r="B179">
        <v>-1.6576821632565339</v>
      </c>
    </row>
    <row r="180" spans="1:2" x14ac:dyDescent="0.25">
      <c r="A180">
        <v>1.6190184528216618</v>
      </c>
      <c r="B180">
        <v>1.5006996306926386</v>
      </c>
    </row>
    <row r="181" spans="1:2" x14ac:dyDescent="0.25">
      <c r="A181">
        <v>0.31880438373729753</v>
      </c>
      <c r="B181">
        <v>1.2209190269949086</v>
      </c>
    </row>
    <row r="182" spans="1:2" x14ac:dyDescent="0.25">
      <c r="A182">
        <v>0.24854066410467826</v>
      </c>
      <c r="B182">
        <v>0.41399332433340591</v>
      </c>
    </row>
    <row r="183" spans="1:2" x14ac:dyDescent="0.25">
      <c r="A183">
        <v>-1.297159994201035</v>
      </c>
      <c r="B183">
        <v>-1.1692874087877865</v>
      </c>
    </row>
    <row r="184" spans="1:2" x14ac:dyDescent="0.25">
      <c r="A184">
        <v>1.1410574674069143</v>
      </c>
      <c r="B184">
        <v>0.10991761297414304</v>
      </c>
    </row>
    <row r="185" spans="1:2" x14ac:dyDescent="0.25">
      <c r="A185">
        <v>-0.4212616948004359</v>
      </c>
      <c r="B185">
        <v>-1.8838558848584217</v>
      </c>
    </row>
    <row r="186" spans="1:2" x14ac:dyDescent="0.25">
      <c r="A186">
        <v>-1.220882638000778</v>
      </c>
      <c r="B186">
        <v>0.82044967299526417</v>
      </c>
    </row>
    <row r="187" spans="1:2" x14ac:dyDescent="0.25">
      <c r="A187">
        <v>-0.91851124221015046</v>
      </c>
      <c r="B187">
        <v>-0.25827755018903414</v>
      </c>
    </row>
    <row r="188" spans="1:2" x14ac:dyDescent="0.25">
      <c r="A188">
        <v>-1.4304757238835768</v>
      </c>
      <c r="B188">
        <v>-2.3722191364461231</v>
      </c>
    </row>
    <row r="189" spans="1:2" x14ac:dyDescent="0.25">
      <c r="A189">
        <v>-0.49069150828016</v>
      </c>
      <c r="B189">
        <v>1.1798903423603502</v>
      </c>
    </row>
    <row r="190" spans="1:2" x14ac:dyDescent="0.25">
      <c r="A190">
        <v>-0.28507531899573557</v>
      </c>
      <c r="B190">
        <v>-1.1858453229326149</v>
      </c>
    </row>
    <row r="191" spans="1:2" x14ac:dyDescent="0.25">
      <c r="A191">
        <v>2.5004707616499193E-2</v>
      </c>
      <c r="B191">
        <v>-0.16852464663777833</v>
      </c>
    </row>
    <row r="192" spans="1:2" x14ac:dyDescent="0.25">
      <c r="A192">
        <v>1.1292887207524187</v>
      </c>
      <c r="B192">
        <v>1.3810987534909249</v>
      </c>
    </row>
    <row r="193" spans="1:2" x14ac:dyDescent="0.25">
      <c r="A193">
        <v>-0.99548796523327099</v>
      </c>
      <c r="B193">
        <v>-1.2913369220402795</v>
      </c>
    </row>
    <row r="194" spans="1:2" x14ac:dyDescent="0.25">
      <c r="A194">
        <v>-1.2052262701974954</v>
      </c>
      <c r="B194">
        <v>-1.2508059546676016</v>
      </c>
    </row>
    <row r="195" spans="1:2" x14ac:dyDescent="0.25">
      <c r="A195">
        <v>2.5403881001267505</v>
      </c>
      <c r="B195">
        <v>-0.94248004945492847</v>
      </c>
    </row>
    <row r="196" spans="1:2" x14ac:dyDescent="0.25">
      <c r="A196">
        <v>0.76811015195143562</v>
      </c>
      <c r="B196">
        <v>-9.6257147407067228E-2</v>
      </c>
    </row>
    <row r="197" spans="1:2" x14ac:dyDescent="0.25">
      <c r="A197">
        <v>-0.42759092314772212</v>
      </c>
      <c r="B197">
        <v>-1.0111396729222066</v>
      </c>
    </row>
    <row r="198" spans="1:2" x14ac:dyDescent="0.25">
      <c r="A198">
        <v>0.64963629370365317</v>
      </c>
      <c r="B198">
        <v>-0.38088817765397065</v>
      </c>
    </row>
    <row r="199" spans="1:2" x14ac:dyDescent="0.25">
      <c r="A199">
        <v>-0.87410747626381635</v>
      </c>
      <c r="B199">
        <v>-2.1852520284739514</v>
      </c>
    </row>
    <row r="200" spans="1:2" x14ac:dyDescent="0.25">
      <c r="A200">
        <v>-0.10836123924826892</v>
      </c>
      <c r="B200">
        <v>-0.21890029684274492</v>
      </c>
    </row>
    <row r="201" spans="1:2" x14ac:dyDescent="0.25">
      <c r="A201">
        <v>-1.2664670792170127</v>
      </c>
      <c r="B201">
        <v>1.1947295263674691</v>
      </c>
    </row>
    <row r="202" spans="1:2" x14ac:dyDescent="0.25">
      <c r="A202">
        <v>-1.9428708681053644</v>
      </c>
      <c r="B202">
        <v>-2.4485827131144098</v>
      </c>
    </row>
    <row r="203" spans="1:2" x14ac:dyDescent="0.25">
      <c r="A203">
        <v>0.33936755553875936</v>
      </c>
      <c r="B203">
        <v>0.80083820542007444</v>
      </c>
    </row>
    <row r="204" spans="1:2" x14ac:dyDescent="0.25">
      <c r="A204">
        <v>0.51609825648106278</v>
      </c>
      <c r="B204">
        <v>-0.48242984656022253</v>
      </c>
    </row>
    <row r="205" spans="1:2" x14ac:dyDescent="0.25">
      <c r="A205">
        <v>6.1121692690395664E-3</v>
      </c>
      <c r="B205">
        <v>0.87691436478925644</v>
      </c>
    </row>
    <row r="206" spans="1:2" x14ac:dyDescent="0.25">
      <c r="A206">
        <v>1.2296173753277508</v>
      </c>
      <c r="B206">
        <v>-0.45953432886378232</v>
      </c>
    </row>
    <row r="207" spans="1:2" x14ac:dyDescent="0.25">
      <c r="A207">
        <v>1.1868853404566444</v>
      </c>
      <c r="B207">
        <v>1.1968861254463399</v>
      </c>
    </row>
    <row r="208" spans="1:2" x14ac:dyDescent="0.25">
      <c r="A208">
        <v>0.54863605938515958</v>
      </c>
      <c r="B208">
        <v>0.36472922504208682</v>
      </c>
    </row>
    <row r="209" spans="1:2" x14ac:dyDescent="0.25">
      <c r="A209">
        <v>-0.45422340986514054</v>
      </c>
      <c r="B209">
        <v>0.60854443511885425</v>
      </c>
    </row>
    <row r="210" spans="1:2" x14ac:dyDescent="0.25">
      <c r="A210">
        <v>-1.656882737914126</v>
      </c>
      <c r="B210">
        <v>-1.4859624286382667</v>
      </c>
    </row>
    <row r="211" spans="1:2" x14ac:dyDescent="0.25">
      <c r="A211">
        <v>-1.3490110387518079</v>
      </c>
      <c r="B211">
        <v>-1.5082187057062681</v>
      </c>
    </row>
    <row r="212" spans="1:2" x14ac:dyDescent="0.25">
      <c r="A212">
        <v>-0.59320905551526049</v>
      </c>
      <c r="B212">
        <v>0.64971233240235804</v>
      </c>
    </row>
    <row r="213" spans="1:2" x14ac:dyDescent="0.25">
      <c r="A213">
        <v>0.10994027035329181</v>
      </c>
      <c r="B213">
        <v>0.30815053507961104</v>
      </c>
    </row>
    <row r="214" spans="1:2" x14ac:dyDescent="0.25">
      <c r="A214">
        <v>0.29722974884013731</v>
      </c>
      <c r="B214">
        <v>1.0032063741209669</v>
      </c>
    </row>
    <row r="215" spans="1:2" x14ac:dyDescent="0.25">
      <c r="A215">
        <v>-0.54710196152528523</v>
      </c>
      <c r="B215">
        <v>-1.6275372966685153</v>
      </c>
    </row>
    <row r="216" spans="1:2" x14ac:dyDescent="0.25">
      <c r="A216">
        <v>1.6260850216836356</v>
      </c>
      <c r="B216">
        <v>2.8983312253630316</v>
      </c>
    </row>
    <row r="217" spans="1:2" x14ac:dyDescent="0.25">
      <c r="A217">
        <v>-0.73668569627568781</v>
      </c>
      <c r="B217">
        <v>-0.88197113021620144</v>
      </c>
    </row>
    <row r="218" spans="1:2" x14ac:dyDescent="0.25">
      <c r="A218">
        <v>-0.67101466057165637</v>
      </c>
      <c r="B218">
        <v>-0.74628671213018627</v>
      </c>
    </row>
    <row r="219" spans="1:2" x14ac:dyDescent="0.25">
      <c r="A219">
        <v>1.1810891066089575</v>
      </c>
      <c r="B219">
        <v>-0.37474784474969919</v>
      </c>
    </row>
    <row r="220" spans="1:2" x14ac:dyDescent="0.25">
      <c r="A220">
        <v>1.4475362819831956</v>
      </c>
      <c r="B220">
        <v>1.6664208400777436</v>
      </c>
    </row>
    <row r="221" spans="1:2" x14ac:dyDescent="0.25">
      <c r="A221">
        <v>-0.2356121343032774</v>
      </c>
      <c r="B221">
        <v>1.4780324832279628</v>
      </c>
    </row>
    <row r="222" spans="1:2" x14ac:dyDescent="0.25">
      <c r="A222">
        <v>1.223101854702721</v>
      </c>
      <c r="B222">
        <v>0.12124148436948638</v>
      </c>
    </row>
    <row r="223" spans="1:2" x14ac:dyDescent="0.25">
      <c r="A223">
        <v>-0.40511953984375548</v>
      </c>
      <c r="B223">
        <v>-1.1114588157218752</v>
      </c>
    </row>
    <row r="224" spans="1:2" x14ac:dyDescent="0.25">
      <c r="A224">
        <v>0.48749361649657319</v>
      </c>
      <c r="B224">
        <v>-0.68545237298446138</v>
      </c>
    </row>
    <row r="225" spans="1:2" x14ac:dyDescent="0.25">
      <c r="A225">
        <v>0.84663621160596303</v>
      </c>
      <c r="B225">
        <v>-0.15266610731957192</v>
      </c>
    </row>
    <row r="226" spans="1:2" x14ac:dyDescent="0.25">
      <c r="A226">
        <v>-0.90840646686009885</v>
      </c>
      <c r="B226">
        <v>-1.5856953560660902</v>
      </c>
    </row>
    <row r="227" spans="1:2" x14ac:dyDescent="0.25">
      <c r="A227">
        <v>-0.86836171656308081</v>
      </c>
      <c r="B227">
        <v>-0.67905870682350833</v>
      </c>
    </row>
    <row r="228" spans="1:2" x14ac:dyDescent="0.25">
      <c r="A228">
        <v>-0.63104526640935077</v>
      </c>
      <c r="B228">
        <v>-1.1627077912352886</v>
      </c>
    </row>
    <row r="229" spans="1:2" x14ac:dyDescent="0.25">
      <c r="A229">
        <v>-2.4224144849454659</v>
      </c>
      <c r="B229">
        <v>-0.5167879231804291</v>
      </c>
    </row>
    <row r="230" spans="1:2" x14ac:dyDescent="0.25">
      <c r="A230">
        <v>0.16250735230868824</v>
      </c>
      <c r="B230">
        <v>0.21128284716872678</v>
      </c>
    </row>
    <row r="231" spans="1:2" x14ac:dyDescent="0.25">
      <c r="A231">
        <v>1.8056793725082059</v>
      </c>
      <c r="B231">
        <v>2.4545657301920292</v>
      </c>
    </row>
    <row r="232" spans="1:2" x14ac:dyDescent="0.25">
      <c r="A232">
        <v>5.050948328616757E-2</v>
      </c>
      <c r="B232">
        <v>-0.49962063012444852</v>
      </c>
    </row>
    <row r="233" spans="1:2" x14ac:dyDescent="0.25">
      <c r="A233">
        <v>0.13375514692904861</v>
      </c>
      <c r="B233">
        <v>-0.62472869400405284</v>
      </c>
    </row>
    <row r="234" spans="1:2" x14ac:dyDescent="0.25">
      <c r="A234">
        <v>-1.1594531658057692</v>
      </c>
      <c r="B234">
        <v>-0.24192678917039787</v>
      </c>
    </row>
    <row r="235" spans="1:2" x14ac:dyDescent="0.25">
      <c r="A235">
        <v>0.35704728365998972</v>
      </c>
      <c r="B235">
        <v>0.89750734355352968</v>
      </c>
    </row>
    <row r="236" spans="1:2" x14ac:dyDescent="0.25">
      <c r="A236">
        <v>0.30174425619955431</v>
      </c>
      <c r="B236">
        <v>0.25056067998352111</v>
      </c>
    </row>
    <row r="237" spans="1:2" x14ac:dyDescent="0.25">
      <c r="A237">
        <v>-1.9502132743112961</v>
      </c>
      <c r="B237">
        <v>6.9393362989147708E-2</v>
      </c>
    </row>
    <row r="238" spans="1:2" x14ac:dyDescent="0.25">
      <c r="A238">
        <v>0.33000373624689311</v>
      </c>
      <c r="B238">
        <v>0.67906738365236341</v>
      </c>
    </row>
    <row r="239" spans="1:2" x14ac:dyDescent="0.25">
      <c r="A239">
        <v>1.9837220782407312</v>
      </c>
      <c r="B239">
        <v>1.1308368241411517</v>
      </c>
    </row>
    <row r="240" spans="1:2" x14ac:dyDescent="0.25">
      <c r="A240">
        <v>1.4851917699973274</v>
      </c>
      <c r="B240">
        <v>1.0432458091081411</v>
      </c>
    </row>
    <row r="241" spans="1:2" x14ac:dyDescent="0.25">
      <c r="A241">
        <v>-0.979413118659201</v>
      </c>
      <c r="B241">
        <v>-0.90707120639524896</v>
      </c>
    </row>
    <row r="242" spans="1:2" x14ac:dyDescent="0.25">
      <c r="A242">
        <v>-0.36692656398085716</v>
      </c>
      <c r="B242">
        <v>-0.41427024172827465</v>
      </c>
    </row>
    <row r="243" spans="1:2" x14ac:dyDescent="0.25">
      <c r="A243">
        <v>-0.96227869354936635</v>
      </c>
      <c r="B243">
        <v>-1.6829454329651476</v>
      </c>
    </row>
    <row r="244" spans="1:2" x14ac:dyDescent="0.25">
      <c r="A244">
        <v>-1.1905987325963121</v>
      </c>
      <c r="B244">
        <v>3.3992819539265626E-2</v>
      </c>
    </row>
    <row r="245" spans="1:2" x14ac:dyDescent="0.25">
      <c r="A245">
        <v>1.0800548120354936</v>
      </c>
      <c r="B245">
        <v>1.11424500092329</v>
      </c>
    </row>
    <row r="246" spans="1:2" x14ac:dyDescent="0.25">
      <c r="A246">
        <v>-1.8953037469795968</v>
      </c>
      <c r="B246">
        <v>-1.2635310481351338</v>
      </c>
    </row>
    <row r="247" spans="1:2" x14ac:dyDescent="0.25">
      <c r="A247">
        <v>-1.093955767023358</v>
      </c>
      <c r="B247">
        <v>-0.65262167335532795</v>
      </c>
    </row>
    <row r="248" spans="1:2" x14ac:dyDescent="0.25">
      <c r="A248">
        <v>0.67824402939548867</v>
      </c>
      <c r="B248">
        <v>1.5790815319721074</v>
      </c>
    </row>
    <row r="249" spans="1:2" x14ac:dyDescent="0.25">
      <c r="A249">
        <v>0.52981930275366207</v>
      </c>
      <c r="B249">
        <v>0.57627374365187578</v>
      </c>
    </row>
    <row r="250" spans="1:2" x14ac:dyDescent="0.25">
      <c r="A250">
        <v>5.6313251905188003E-2</v>
      </c>
      <c r="B250">
        <v>0.26888772094649471</v>
      </c>
    </row>
    <row r="251" spans="1:2" x14ac:dyDescent="0.25">
      <c r="A251">
        <v>-1.1054970848589645</v>
      </c>
      <c r="B251">
        <v>-0.64725482585038197</v>
      </c>
    </row>
    <row r="252" spans="1:2" x14ac:dyDescent="0.25">
      <c r="A252">
        <v>0.58223274378451617</v>
      </c>
      <c r="B252">
        <v>0.35573839874708579</v>
      </c>
    </row>
    <row r="253" spans="1:2" x14ac:dyDescent="0.25">
      <c r="A253">
        <v>-0.34446827661970297</v>
      </c>
      <c r="B253">
        <v>-1.3715325556501397</v>
      </c>
    </row>
    <row r="254" spans="1:2" x14ac:dyDescent="0.25">
      <c r="A254">
        <v>-1.8485563331279058</v>
      </c>
      <c r="B254">
        <v>-0.77094475652358152</v>
      </c>
    </row>
    <row r="255" spans="1:2" x14ac:dyDescent="0.25">
      <c r="A255">
        <v>-0.4971807345366821</v>
      </c>
      <c r="B255">
        <v>8.8811646732362595E-2</v>
      </c>
    </row>
    <row r="256" spans="1:2" x14ac:dyDescent="0.25">
      <c r="A256">
        <v>-0.79946728644937115</v>
      </c>
      <c r="B256">
        <v>-1.0448473498285484</v>
      </c>
    </row>
    <row r="257" spans="1:2" x14ac:dyDescent="0.25">
      <c r="A257">
        <v>3.2000233769473252</v>
      </c>
      <c r="B257">
        <v>2.2234285456378422</v>
      </c>
    </row>
    <row r="258" spans="1:2" x14ac:dyDescent="0.25">
      <c r="A258">
        <v>2.6987105635091612E-2</v>
      </c>
      <c r="B258">
        <v>0.16699965975061382</v>
      </c>
    </row>
    <row r="259" spans="1:2" x14ac:dyDescent="0.25">
      <c r="A259">
        <v>0.10144947747723017</v>
      </c>
      <c r="B259">
        <v>-4.8007558100495305E-2</v>
      </c>
    </row>
    <row r="260" spans="1:2" x14ac:dyDescent="0.25">
      <c r="A260">
        <v>-0.63340382720741362</v>
      </c>
      <c r="B260">
        <v>1.1237656941971943</v>
      </c>
    </row>
    <row r="261" spans="1:2" x14ac:dyDescent="0.25">
      <c r="A261">
        <v>1.4067940839699253</v>
      </c>
      <c r="B261">
        <v>0.81253742056024991</v>
      </c>
    </row>
    <row r="262" spans="1:2" x14ac:dyDescent="0.25">
      <c r="A262">
        <v>0.27316284990170847</v>
      </c>
      <c r="B262">
        <v>-0.6117184426691068</v>
      </c>
    </row>
    <row r="263" spans="1:2" x14ac:dyDescent="0.25">
      <c r="A263">
        <v>4.9283897133964978E-2</v>
      </c>
      <c r="B263">
        <v>0.70519215491444143</v>
      </c>
    </row>
    <row r="264" spans="1:2" x14ac:dyDescent="0.25">
      <c r="A264">
        <v>-0.384744247636017</v>
      </c>
      <c r="B264">
        <v>0.1648941496386428</v>
      </c>
    </row>
    <row r="265" spans="1:2" x14ac:dyDescent="0.25">
      <c r="A265">
        <v>0.69567339734114764</v>
      </c>
      <c r="B265">
        <v>1.9426167964506649</v>
      </c>
    </row>
    <row r="266" spans="1:2" x14ac:dyDescent="0.25">
      <c r="A266">
        <v>1.0690033314726837</v>
      </c>
      <c r="B266">
        <v>0.51369333217162416</v>
      </c>
    </row>
    <row r="267" spans="1:2" x14ac:dyDescent="0.25">
      <c r="A267">
        <v>-0.46503562024379458</v>
      </c>
      <c r="B267">
        <v>-0.14848243749186357</v>
      </c>
    </row>
    <row r="268" spans="1:2" x14ac:dyDescent="0.25">
      <c r="A268">
        <v>0.40434197594854049</v>
      </c>
      <c r="B268">
        <v>0.47113129509991242</v>
      </c>
    </row>
    <row r="269" spans="1:2" x14ac:dyDescent="0.25">
      <c r="A269">
        <v>1.3840511866818579</v>
      </c>
      <c r="B269">
        <v>0.50841652152217043</v>
      </c>
    </row>
    <row r="270" spans="1:2" x14ac:dyDescent="0.25">
      <c r="A270">
        <v>-0.28303859451442193</v>
      </c>
      <c r="B270">
        <v>0.116393693923942</v>
      </c>
    </row>
    <row r="271" spans="1:2" x14ac:dyDescent="0.25">
      <c r="A271">
        <v>1.0578852378806978</v>
      </c>
      <c r="B271">
        <v>1.0655834212343214</v>
      </c>
    </row>
    <row r="272" spans="1:2" x14ac:dyDescent="0.25">
      <c r="A272">
        <v>0.73064231268626945</v>
      </c>
      <c r="B272">
        <v>0.20481464798774482</v>
      </c>
    </row>
    <row r="273" spans="1:2" x14ac:dyDescent="0.25">
      <c r="A273">
        <v>-0.58704822432504433</v>
      </c>
      <c r="B273">
        <v>-0.89540174504772785</v>
      </c>
    </row>
    <row r="274" spans="1:2" x14ac:dyDescent="0.25">
      <c r="A274">
        <v>8.1491139204981661E-2</v>
      </c>
      <c r="B274">
        <v>-0.55660657130404412</v>
      </c>
    </row>
    <row r="275" spans="1:2" x14ac:dyDescent="0.25">
      <c r="A275">
        <v>-0.18724665256260881</v>
      </c>
      <c r="B275">
        <v>-0.40669593335979159</v>
      </c>
    </row>
    <row r="276" spans="1:2" x14ac:dyDescent="0.25">
      <c r="A276">
        <v>1.3409631602114593</v>
      </c>
      <c r="B276">
        <v>0.1151797204695011</v>
      </c>
    </row>
    <row r="277" spans="1:2" x14ac:dyDescent="0.25">
      <c r="A277">
        <v>6.3710322043793996E-2</v>
      </c>
      <c r="B277">
        <v>0.57972345957343674</v>
      </c>
    </row>
    <row r="278" spans="1:2" x14ac:dyDescent="0.25">
      <c r="A278">
        <v>1.585767317487164</v>
      </c>
      <c r="B278">
        <v>-0.71953818813992299</v>
      </c>
    </row>
    <row r="279" spans="1:2" x14ac:dyDescent="0.25">
      <c r="A279">
        <v>-0.70117771291813558</v>
      </c>
      <c r="B279">
        <v>-1.7699903683184501</v>
      </c>
    </row>
    <row r="280" spans="1:2" x14ac:dyDescent="0.25">
      <c r="A280">
        <v>9.7161096938422759E-2</v>
      </c>
      <c r="B280">
        <v>-1.7525964703028637E-2</v>
      </c>
    </row>
    <row r="281" spans="1:2" x14ac:dyDescent="0.25">
      <c r="A281">
        <v>-0.8014095623161509</v>
      </c>
      <c r="B281">
        <v>-0.55060077663139773</v>
      </c>
    </row>
    <row r="282" spans="1:2" x14ac:dyDescent="0.25">
      <c r="A282">
        <v>1.0743742801097604E-2</v>
      </c>
      <c r="B282">
        <v>0.39513732271667729</v>
      </c>
    </row>
    <row r="283" spans="1:2" x14ac:dyDescent="0.25">
      <c r="A283">
        <v>0.74296234244705284</v>
      </c>
      <c r="B283">
        <v>-0.15796442458155516</v>
      </c>
    </row>
    <row r="284" spans="1:2" x14ac:dyDescent="0.25">
      <c r="A284">
        <v>-0.1726408809636584</v>
      </c>
      <c r="B284">
        <v>-1.8688300753460789</v>
      </c>
    </row>
    <row r="285" spans="1:2" x14ac:dyDescent="0.25">
      <c r="A285">
        <v>-4.0291562553229431E-2</v>
      </c>
      <c r="B285">
        <v>0.28530958691867253</v>
      </c>
    </row>
    <row r="286" spans="1:2" x14ac:dyDescent="0.25">
      <c r="A286">
        <v>-1.4372211784990139</v>
      </c>
      <c r="B286">
        <v>-0.96523630202983657</v>
      </c>
    </row>
    <row r="287" spans="1:2" x14ac:dyDescent="0.25">
      <c r="A287">
        <v>-1.1764766840540306</v>
      </c>
      <c r="B287">
        <v>8.0131992958279961E-3</v>
      </c>
    </row>
    <row r="288" spans="1:2" x14ac:dyDescent="0.25">
      <c r="A288">
        <v>-0.15434033432866109</v>
      </c>
      <c r="B288">
        <v>0.34069482625200492</v>
      </c>
    </row>
    <row r="289" spans="1:2" x14ac:dyDescent="0.25">
      <c r="A289">
        <v>-2.854800381666329E-3</v>
      </c>
      <c r="B289">
        <v>-1.4580774846141682</v>
      </c>
    </row>
    <row r="290" spans="1:2" x14ac:dyDescent="0.25">
      <c r="A290">
        <v>8.7039119716734156E-2</v>
      </c>
      <c r="B290">
        <v>-1.0886091961188016</v>
      </c>
    </row>
    <row r="291" spans="1:2" x14ac:dyDescent="0.25">
      <c r="A291">
        <v>1.5306568613253052E-2</v>
      </c>
      <c r="B291">
        <v>-0.85878076040604823</v>
      </c>
    </row>
    <row r="292" spans="1:2" x14ac:dyDescent="0.25">
      <c r="A292">
        <v>-1.0871636471359574</v>
      </c>
      <c r="B292">
        <v>-0.27219695342630468</v>
      </c>
    </row>
    <row r="293" spans="1:2" x14ac:dyDescent="0.25">
      <c r="A293">
        <v>-0.5231968511017544</v>
      </c>
      <c r="B293">
        <v>0.40676964781717045</v>
      </c>
    </row>
    <row r="294" spans="1:2" x14ac:dyDescent="0.25">
      <c r="A294">
        <v>0.1210383196893532</v>
      </c>
      <c r="B294">
        <v>-5.9109176482926282E-2</v>
      </c>
    </row>
    <row r="295" spans="1:2" x14ac:dyDescent="0.25">
      <c r="A295">
        <v>1.5688948213998235</v>
      </c>
      <c r="B295">
        <v>1.3619350942410848</v>
      </c>
    </row>
    <row r="296" spans="1:2" x14ac:dyDescent="0.25">
      <c r="A296">
        <v>2.0603401693541383</v>
      </c>
      <c r="B296">
        <v>-0.5271708619814488</v>
      </c>
    </row>
    <row r="297" spans="1:2" x14ac:dyDescent="0.25">
      <c r="A297">
        <v>1.121570857367655</v>
      </c>
      <c r="B297">
        <v>1.7078719883845235</v>
      </c>
    </row>
    <row r="298" spans="1:2" x14ac:dyDescent="0.25">
      <c r="A298">
        <v>2.6789219045524213</v>
      </c>
      <c r="B298">
        <v>1.4481768569141089</v>
      </c>
    </row>
    <row r="299" spans="1:2" x14ac:dyDescent="0.25">
      <c r="A299">
        <v>-1.6700880226385915</v>
      </c>
      <c r="B299">
        <v>-0.75656654979806848</v>
      </c>
    </row>
    <row r="300" spans="1:2" x14ac:dyDescent="0.25">
      <c r="A300">
        <v>-0.7464967058119838</v>
      </c>
      <c r="B300">
        <v>-0.6942424094776446</v>
      </c>
    </row>
    <row r="301" spans="1:2" x14ac:dyDescent="0.25">
      <c r="A301">
        <v>0.82812337707502037</v>
      </c>
      <c r="B301">
        <v>0.84489686416486032</v>
      </c>
    </row>
    <row r="302" spans="1:2" x14ac:dyDescent="0.25">
      <c r="A302">
        <v>0.83553298823533495</v>
      </c>
      <c r="B302">
        <v>2.7255531597931086</v>
      </c>
    </row>
    <row r="303" spans="1:2" x14ac:dyDescent="0.25">
      <c r="A303">
        <v>-0.97576760984667343</v>
      </c>
      <c r="B303">
        <v>-1.2299480809036933</v>
      </c>
    </row>
    <row r="304" spans="1:2" x14ac:dyDescent="0.25">
      <c r="A304">
        <v>-0.31064556068410198</v>
      </c>
      <c r="B304">
        <v>2.0167676217672561</v>
      </c>
    </row>
    <row r="305" spans="1:2" x14ac:dyDescent="0.25">
      <c r="A305">
        <v>-0.50781910277850595</v>
      </c>
      <c r="B305">
        <v>0.90131131298166534</v>
      </c>
    </row>
    <row r="306" spans="1:2" x14ac:dyDescent="0.25">
      <c r="A306">
        <v>2.3589963274258728E-3</v>
      </c>
      <c r="B306">
        <v>-0.42300457360946986</v>
      </c>
    </row>
    <row r="307" spans="1:2" x14ac:dyDescent="0.25">
      <c r="A307">
        <v>0.13808608192772809</v>
      </c>
      <c r="B307">
        <v>2.2922299960360992</v>
      </c>
    </row>
    <row r="308" spans="1:2" x14ac:dyDescent="0.25">
      <c r="A308">
        <v>0.36749712643275095</v>
      </c>
      <c r="B308">
        <v>0.1379668902433612</v>
      </c>
    </row>
    <row r="309" spans="1:2" x14ac:dyDescent="0.25">
      <c r="A309">
        <v>2.2074235077449735</v>
      </c>
      <c r="B309">
        <v>2.3945712242747579</v>
      </c>
    </row>
    <row r="310" spans="1:2" x14ac:dyDescent="0.25">
      <c r="A310">
        <v>0.63858720991377604</v>
      </c>
      <c r="B310">
        <v>-1.0317199187237742</v>
      </c>
    </row>
    <row r="311" spans="1:2" x14ac:dyDescent="0.25">
      <c r="A311">
        <v>0.33274497719537138</v>
      </c>
      <c r="B311">
        <v>0.92010043838942157</v>
      </c>
    </row>
    <row r="312" spans="1:2" x14ac:dyDescent="0.25">
      <c r="A312">
        <v>1.0345672237633556</v>
      </c>
      <c r="B312">
        <v>1.785838013840646</v>
      </c>
    </row>
    <row r="313" spans="1:2" x14ac:dyDescent="0.25">
      <c r="A313">
        <v>1.4671981497807369</v>
      </c>
      <c r="B313">
        <v>0.79861281628314018</v>
      </c>
    </row>
    <row r="314" spans="1:2" x14ac:dyDescent="0.25">
      <c r="A314">
        <v>-0.69329278970720565</v>
      </c>
      <c r="B314">
        <v>0.95809046962390754</v>
      </c>
    </row>
    <row r="315" spans="1:2" x14ac:dyDescent="0.25">
      <c r="A315">
        <v>-0.30487523047984771</v>
      </c>
      <c r="B315">
        <v>0.33272592662229872</v>
      </c>
    </row>
    <row r="316" spans="1:2" x14ac:dyDescent="0.25">
      <c r="A316">
        <v>0.93363637169611191</v>
      </c>
      <c r="B316">
        <v>0.32806659014474665</v>
      </c>
    </row>
    <row r="317" spans="1:2" x14ac:dyDescent="0.25">
      <c r="A317">
        <v>-0.56917559060593748</v>
      </c>
      <c r="B317">
        <v>-0.45085923274380579</v>
      </c>
    </row>
    <row r="318" spans="1:2" x14ac:dyDescent="0.25">
      <c r="A318">
        <v>-1.6159963993258817</v>
      </c>
      <c r="B318">
        <v>-0.13871767753900638</v>
      </c>
    </row>
    <row r="319" spans="1:2" x14ac:dyDescent="0.25">
      <c r="A319">
        <v>-0.24758630210966961</v>
      </c>
      <c r="B319">
        <v>-0.18163331042492087</v>
      </c>
    </row>
    <row r="320" spans="1:2" x14ac:dyDescent="0.25">
      <c r="A320">
        <v>0.39997948053482135</v>
      </c>
      <c r="B320">
        <v>1.1488104084666035</v>
      </c>
    </row>
    <row r="321" spans="1:2" x14ac:dyDescent="0.25">
      <c r="A321">
        <v>0.7589013853254678</v>
      </c>
      <c r="B321">
        <v>0.81765855662897624</v>
      </c>
    </row>
    <row r="322" spans="1:2" x14ac:dyDescent="0.25">
      <c r="A322">
        <v>-0.50498862554668922</v>
      </c>
      <c r="B322">
        <v>-0.58052970612684651</v>
      </c>
    </row>
    <row r="323" spans="1:2" x14ac:dyDescent="0.25">
      <c r="A323">
        <v>-1.0595002214807885</v>
      </c>
      <c r="B323">
        <v>0.47707154382094491</v>
      </c>
    </row>
    <row r="324" spans="1:2" x14ac:dyDescent="0.25">
      <c r="A324">
        <v>1.1099674088857749</v>
      </c>
      <c r="B324">
        <v>-1.1385189717047912</v>
      </c>
    </row>
    <row r="325" spans="1:2" x14ac:dyDescent="0.25">
      <c r="A325">
        <v>-0.22097011333024541</v>
      </c>
      <c r="B325">
        <v>7.7865405398554438E-2</v>
      </c>
    </row>
    <row r="326" spans="1:2" x14ac:dyDescent="0.25">
      <c r="A326">
        <v>-0.90049275846768895</v>
      </c>
      <c r="B326">
        <v>0.55549037723472372</v>
      </c>
    </row>
    <row r="327" spans="1:2" x14ac:dyDescent="0.25">
      <c r="A327">
        <v>1.1638527908480927</v>
      </c>
      <c r="B327">
        <v>1.3184559548475792</v>
      </c>
    </row>
    <row r="328" spans="1:2" x14ac:dyDescent="0.25">
      <c r="A328">
        <v>1.5092834918181841</v>
      </c>
      <c r="B328">
        <v>0.52495113407452365</v>
      </c>
    </row>
    <row r="329" spans="1:2" x14ac:dyDescent="0.25">
      <c r="A329">
        <v>0.72138672245119817</v>
      </c>
      <c r="B329">
        <v>0.60267948158668772</v>
      </c>
    </row>
    <row r="330" spans="1:2" x14ac:dyDescent="0.25">
      <c r="A330">
        <v>0.8548106057200513</v>
      </c>
      <c r="B330">
        <v>0.43770631160268919</v>
      </c>
    </row>
    <row r="331" spans="1:2" x14ac:dyDescent="0.25">
      <c r="A331">
        <v>-0.84320088654239411</v>
      </c>
      <c r="B331">
        <v>4.7910459163699487E-2</v>
      </c>
    </row>
    <row r="332" spans="1:2" x14ac:dyDescent="0.25">
      <c r="A332">
        <v>1.0990027176713444</v>
      </c>
      <c r="B332">
        <v>1.5263100702283914</v>
      </c>
    </row>
    <row r="333" spans="1:2" x14ac:dyDescent="0.25">
      <c r="A333">
        <v>1.7204834198185597</v>
      </c>
      <c r="B333">
        <v>0.62630080764535101</v>
      </c>
    </row>
    <row r="334" spans="1:2" x14ac:dyDescent="0.25">
      <c r="A334">
        <v>0.56655773956128797</v>
      </c>
      <c r="B334">
        <v>0.18963421067520622</v>
      </c>
    </row>
    <row r="335" spans="1:2" x14ac:dyDescent="0.25">
      <c r="A335">
        <v>0.1261173615351002</v>
      </c>
      <c r="B335">
        <v>1.3440822133355077</v>
      </c>
    </row>
    <row r="336" spans="1:2" x14ac:dyDescent="0.25">
      <c r="A336">
        <v>1.0179859674271967</v>
      </c>
      <c r="B336">
        <v>0.17252476120534685</v>
      </c>
    </row>
    <row r="337" spans="1:2" x14ac:dyDescent="0.25">
      <c r="A337">
        <v>-0.96092976991609547</v>
      </c>
      <c r="B337">
        <v>-1.9420112409485455</v>
      </c>
    </row>
    <row r="338" spans="1:2" x14ac:dyDescent="0.25">
      <c r="A338">
        <v>-0.64048557402815476</v>
      </c>
      <c r="B338">
        <v>-1.0207754190617564</v>
      </c>
    </row>
    <row r="339" spans="1:2" x14ac:dyDescent="0.25">
      <c r="A339">
        <v>0.73867286323597714</v>
      </c>
      <c r="B339">
        <v>1.4269427258076119</v>
      </c>
    </row>
    <row r="340" spans="1:2" x14ac:dyDescent="0.25">
      <c r="A340">
        <v>0.61096930127602733</v>
      </c>
      <c r="B340">
        <v>0.86818326292952064</v>
      </c>
    </row>
    <row r="341" spans="1:2" x14ac:dyDescent="0.25">
      <c r="A341">
        <v>-1.0229681000646726</v>
      </c>
      <c r="B341">
        <v>-0.3142263471693067</v>
      </c>
    </row>
    <row r="342" spans="1:2" x14ac:dyDescent="0.25">
      <c r="A342">
        <v>0.88318150579730559</v>
      </c>
      <c r="B342">
        <v>0.2189954198029524</v>
      </c>
    </row>
    <row r="343" spans="1:2" x14ac:dyDescent="0.25">
      <c r="A343">
        <v>-0.11553235960547115</v>
      </c>
      <c r="B343">
        <v>-0.59049086724509847</v>
      </c>
    </row>
    <row r="344" spans="1:2" x14ac:dyDescent="0.25">
      <c r="A344">
        <v>-1.2545402285400171</v>
      </c>
      <c r="B344">
        <v>-0.39627814487859581</v>
      </c>
    </row>
    <row r="345" spans="1:2" x14ac:dyDescent="0.25">
      <c r="A345">
        <v>1.2823907529896121</v>
      </c>
      <c r="B345">
        <v>1.5181333664417556</v>
      </c>
    </row>
    <row r="346" spans="1:2" x14ac:dyDescent="0.25">
      <c r="A346">
        <v>-0.15839106280816179</v>
      </c>
      <c r="B346">
        <v>-0.28031499979478186</v>
      </c>
    </row>
    <row r="347" spans="1:2" x14ac:dyDescent="0.25">
      <c r="A347">
        <v>0.20384790342780221</v>
      </c>
      <c r="B347">
        <v>-0.89108411271123855</v>
      </c>
    </row>
    <row r="348" spans="1:2" x14ac:dyDescent="0.25">
      <c r="A348">
        <v>-0.62048994242033939</v>
      </c>
      <c r="B348">
        <v>-0.19775602847115445</v>
      </c>
    </row>
    <row r="349" spans="1:2" x14ac:dyDescent="0.25">
      <c r="A349">
        <v>-1.7336735071357874</v>
      </c>
      <c r="B349">
        <v>-0.60575546362623567</v>
      </c>
    </row>
    <row r="350" spans="1:2" x14ac:dyDescent="0.25">
      <c r="A350">
        <v>0.53596952680696019</v>
      </c>
      <c r="B350">
        <v>-0.36199626155761433</v>
      </c>
    </row>
    <row r="351" spans="1:2" x14ac:dyDescent="0.25">
      <c r="A351">
        <v>-0.66053433817421503</v>
      </c>
      <c r="B351">
        <v>0.66204162950826007</v>
      </c>
    </row>
    <row r="352" spans="1:2" x14ac:dyDescent="0.25">
      <c r="A352">
        <v>-0.35090004272167646</v>
      </c>
      <c r="B352">
        <v>-0.2872294547132842</v>
      </c>
    </row>
    <row r="353" spans="1:2" x14ac:dyDescent="0.25">
      <c r="A353">
        <v>-1.334097536973574E-2</v>
      </c>
      <c r="B353">
        <v>0.40106391326563223</v>
      </c>
    </row>
    <row r="354" spans="1:2" x14ac:dyDescent="0.25">
      <c r="A354">
        <v>-0.95270258219353066</v>
      </c>
      <c r="B354">
        <v>-1.6966112277969458</v>
      </c>
    </row>
    <row r="355" spans="1:2" x14ac:dyDescent="0.25">
      <c r="A355">
        <v>0.38680398425599105</v>
      </c>
      <c r="B355">
        <v>0.25638725384683786</v>
      </c>
    </row>
    <row r="356" spans="1:2" x14ac:dyDescent="0.25">
      <c r="A356">
        <v>0.11490706030930713</v>
      </c>
      <c r="B356">
        <v>1.0844382754377211</v>
      </c>
    </row>
    <row r="357" spans="1:2" x14ac:dyDescent="0.25">
      <c r="A357">
        <v>0.16992434566151945</v>
      </c>
      <c r="B357">
        <v>0.88411236658897063</v>
      </c>
    </row>
    <row r="358" spans="1:2" x14ac:dyDescent="0.25">
      <c r="A358">
        <v>-0.13675982763614342</v>
      </c>
      <c r="B358">
        <v>-0.11304761812679336</v>
      </c>
    </row>
    <row r="359" spans="1:2" x14ac:dyDescent="0.25">
      <c r="A359">
        <v>-0.22880239859579393</v>
      </c>
      <c r="B359">
        <v>-0.68800201912405901</v>
      </c>
    </row>
    <row r="360" spans="1:2" x14ac:dyDescent="0.25">
      <c r="A360">
        <v>-1.6289126668405307</v>
      </c>
      <c r="B360">
        <v>-1.4455332296867058</v>
      </c>
    </row>
    <row r="361" spans="1:2" x14ac:dyDescent="0.25">
      <c r="A361">
        <v>-0.39080823235543433</v>
      </c>
      <c r="B361">
        <v>-3.4917992923307418E-2</v>
      </c>
    </row>
    <row r="362" spans="1:2" x14ac:dyDescent="0.25">
      <c r="A362">
        <v>-1.4583108022000235</v>
      </c>
      <c r="B362">
        <v>-0.97529062452065929</v>
      </c>
    </row>
    <row r="363" spans="1:2" x14ac:dyDescent="0.25">
      <c r="A363">
        <v>-0.48913279698971418</v>
      </c>
      <c r="B363">
        <v>-0.43290833008660307</v>
      </c>
    </row>
    <row r="364" spans="1:2" x14ac:dyDescent="0.25">
      <c r="A364">
        <v>0.19078797301510184</v>
      </c>
      <c r="B364">
        <v>-0.92641753800000037</v>
      </c>
    </row>
    <row r="365" spans="1:2" x14ac:dyDescent="0.25">
      <c r="A365">
        <v>1.006191764695928</v>
      </c>
      <c r="B365">
        <v>1.2466918408911458</v>
      </c>
    </row>
    <row r="366" spans="1:2" x14ac:dyDescent="0.25">
      <c r="A366">
        <v>-0.81695838029725476</v>
      </c>
      <c r="B366">
        <v>-1.3859978755258704</v>
      </c>
    </row>
    <row r="367" spans="1:2" x14ac:dyDescent="0.25">
      <c r="A367">
        <v>0.31248270494442032</v>
      </c>
      <c r="B367">
        <v>-0.43775846874037322</v>
      </c>
    </row>
    <row r="368" spans="1:2" x14ac:dyDescent="0.25">
      <c r="A368">
        <v>0.89814437098885791</v>
      </c>
      <c r="B368">
        <v>1.3106579266800409</v>
      </c>
    </row>
    <row r="369" spans="1:2" x14ac:dyDescent="0.25">
      <c r="A369">
        <v>0.42085226684216104</v>
      </c>
      <c r="B369">
        <v>1.5000159817776025E-2</v>
      </c>
    </row>
    <row r="370" spans="1:2" x14ac:dyDescent="0.25">
      <c r="A370">
        <v>0.604207089365838</v>
      </c>
      <c r="B370">
        <v>0.83128041902982286</v>
      </c>
    </row>
    <row r="371" spans="1:2" x14ac:dyDescent="0.25">
      <c r="A371">
        <v>-0.22543837493417204</v>
      </c>
      <c r="B371">
        <v>-0.82209004073819447</v>
      </c>
    </row>
    <row r="372" spans="1:2" x14ac:dyDescent="0.25">
      <c r="A372">
        <v>0.41446850907744809</v>
      </c>
      <c r="B372">
        <v>0.92961653771299335</v>
      </c>
    </row>
    <row r="373" spans="1:2" x14ac:dyDescent="0.25">
      <c r="A373">
        <v>0.5433433978530805</v>
      </c>
      <c r="B373">
        <v>0.68671004530809565</v>
      </c>
    </row>
    <row r="374" spans="1:2" x14ac:dyDescent="0.25">
      <c r="A374">
        <v>-0.89816086263348049</v>
      </c>
      <c r="B374">
        <v>0.29843045822112474</v>
      </c>
    </row>
    <row r="375" spans="1:2" x14ac:dyDescent="0.25">
      <c r="A375">
        <v>0.19266232019613408</v>
      </c>
      <c r="B375">
        <v>-0.36550983187328079</v>
      </c>
    </row>
    <row r="376" spans="1:2" x14ac:dyDescent="0.25">
      <c r="A376">
        <v>0.96878004219808356</v>
      </c>
      <c r="B376">
        <v>-0.95755894293247779</v>
      </c>
    </row>
    <row r="377" spans="1:2" x14ac:dyDescent="0.25">
      <c r="A377">
        <v>-0.93384266605971655</v>
      </c>
      <c r="B377">
        <v>-1.8075531381442724</v>
      </c>
    </row>
    <row r="378" spans="1:2" x14ac:dyDescent="0.25">
      <c r="A378">
        <v>-0.27159840043503009</v>
      </c>
      <c r="B378">
        <v>2.5523096181904917E-2</v>
      </c>
    </row>
    <row r="379" spans="1:2" x14ac:dyDescent="0.25">
      <c r="A379">
        <v>-5.2788424972319628E-2</v>
      </c>
      <c r="B379">
        <v>0.76066011129390776</v>
      </c>
    </row>
    <row r="380" spans="1:2" x14ac:dyDescent="0.25">
      <c r="A380">
        <v>-0.15093236980973593</v>
      </c>
      <c r="B380">
        <v>-0.26218357754834404</v>
      </c>
    </row>
    <row r="381" spans="1:2" x14ac:dyDescent="0.25">
      <c r="A381">
        <v>7.6056278181257431E-2</v>
      </c>
      <c r="B381">
        <v>-0.48766714129714678</v>
      </c>
    </row>
    <row r="382" spans="1:2" x14ac:dyDescent="0.25">
      <c r="A382">
        <v>-0.29848112816583255</v>
      </c>
      <c r="B382">
        <v>-0.37329863549576825</v>
      </c>
    </row>
    <row r="383" spans="1:2" x14ac:dyDescent="0.25">
      <c r="A383">
        <v>-1.5691417632411748</v>
      </c>
      <c r="B383">
        <v>-0.77555523031616713</v>
      </c>
    </row>
    <row r="384" spans="1:2" x14ac:dyDescent="0.25">
      <c r="A384">
        <v>0.66031687969994024</v>
      </c>
      <c r="B384">
        <v>0.15420649364740655</v>
      </c>
    </row>
    <row r="385" spans="1:2" x14ac:dyDescent="0.25">
      <c r="A385">
        <v>-1.7996919543495669E-2</v>
      </c>
      <c r="B385">
        <v>-9.3342877728346194E-2</v>
      </c>
    </row>
    <row r="386" spans="1:2" x14ac:dyDescent="0.25">
      <c r="A386">
        <v>1.2142050557854922</v>
      </c>
      <c r="B386">
        <v>0.12579780203533247</v>
      </c>
    </row>
    <row r="387" spans="1:2" x14ac:dyDescent="0.25">
      <c r="A387">
        <v>0.49125665826432174</v>
      </c>
      <c r="B387">
        <v>0.96592406874762682</v>
      </c>
    </row>
    <row r="388" spans="1:2" x14ac:dyDescent="0.25">
      <c r="A388">
        <v>-0.33679284818852334</v>
      </c>
      <c r="B388">
        <v>-0.54142149977973553</v>
      </c>
    </row>
    <row r="389" spans="1:2" x14ac:dyDescent="0.25">
      <c r="A389">
        <v>1.782286189236435</v>
      </c>
      <c r="B389">
        <v>1.637090647467621</v>
      </c>
    </row>
    <row r="390" spans="1:2" x14ac:dyDescent="0.25">
      <c r="A390">
        <v>-0.68242814471904334</v>
      </c>
      <c r="B390">
        <v>-1.5233067081022522</v>
      </c>
    </row>
    <row r="391" spans="1:2" x14ac:dyDescent="0.25">
      <c r="A391">
        <v>-0.85087224375114334</v>
      </c>
      <c r="B391">
        <v>-0.85580596297487588</v>
      </c>
    </row>
    <row r="392" spans="1:2" x14ac:dyDescent="0.25">
      <c r="A392">
        <v>-1.3318657861687726</v>
      </c>
      <c r="B392">
        <v>-0.47611749582798074</v>
      </c>
    </row>
    <row r="393" spans="1:2" x14ac:dyDescent="0.25">
      <c r="A393">
        <v>0.49847423682079639</v>
      </c>
      <c r="B393">
        <v>0.76779479464733691</v>
      </c>
    </row>
    <row r="394" spans="1:2" x14ac:dyDescent="0.25">
      <c r="A394">
        <v>2.1113055255711446</v>
      </c>
      <c r="B394">
        <v>1.8588736474807679</v>
      </c>
    </row>
    <row r="395" spans="1:2" x14ac:dyDescent="0.25">
      <c r="A395">
        <v>1.6510319776193916</v>
      </c>
      <c r="B395">
        <v>1.0201975171241047</v>
      </c>
    </row>
    <row r="396" spans="1:2" x14ac:dyDescent="0.25">
      <c r="A396">
        <v>-7.3763550400361075E-2</v>
      </c>
      <c r="B396">
        <v>0.45120253586399489</v>
      </c>
    </row>
    <row r="397" spans="1:2" x14ac:dyDescent="0.25">
      <c r="A397">
        <v>-0.72432879493011237</v>
      </c>
      <c r="B397">
        <v>-1.0762331058599317</v>
      </c>
    </row>
    <row r="398" spans="1:2" x14ac:dyDescent="0.25">
      <c r="A398">
        <v>-0.64785945401569656</v>
      </c>
      <c r="B398">
        <v>0.97569870359458055</v>
      </c>
    </row>
    <row r="399" spans="1:2" x14ac:dyDescent="0.25">
      <c r="A399">
        <v>-0.41760496234604078</v>
      </c>
      <c r="B399">
        <v>-0.51965808645128253</v>
      </c>
    </row>
    <row r="400" spans="1:2" x14ac:dyDescent="0.25">
      <c r="A400">
        <v>1.5999500191173368</v>
      </c>
      <c r="B400">
        <v>1.0757211414302952</v>
      </c>
    </row>
    <row r="401" spans="1:2" x14ac:dyDescent="0.25">
      <c r="A401">
        <v>-0.48130718107225112</v>
      </c>
      <c r="B401">
        <v>0.66027012964181153</v>
      </c>
    </row>
    <row r="402" spans="1:2" x14ac:dyDescent="0.25">
      <c r="A402">
        <v>-0.52524421528931831</v>
      </c>
      <c r="B402">
        <v>-1.3187734739069092</v>
      </c>
    </row>
    <row r="403" spans="1:2" x14ac:dyDescent="0.25">
      <c r="A403">
        <v>1.6707517856294734</v>
      </c>
      <c r="B403">
        <v>1.2289309223372438</v>
      </c>
    </row>
    <row r="404" spans="1:2" x14ac:dyDescent="0.25">
      <c r="A404">
        <v>-9.8223513381067787E-2</v>
      </c>
      <c r="B404">
        <v>0.29444595576446897</v>
      </c>
    </row>
    <row r="405" spans="1:2" x14ac:dyDescent="0.25">
      <c r="A405">
        <v>-0.60061879146217123</v>
      </c>
      <c r="B405">
        <v>-2.1973118032340775</v>
      </c>
    </row>
    <row r="406" spans="1:2" x14ac:dyDescent="0.25">
      <c r="A406">
        <v>-0.17851928118504476</v>
      </c>
      <c r="B406">
        <v>0.7199654895923211</v>
      </c>
    </row>
    <row r="407" spans="1:2" x14ac:dyDescent="0.25">
      <c r="A407">
        <v>0.22424804861844116</v>
      </c>
      <c r="B407">
        <v>-0.5085667856029733</v>
      </c>
    </row>
    <row r="408" spans="1:2" x14ac:dyDescent="0.25">
      <c r="A408">
        <v>4.3363178698036971E-2</v>
      </c>
      <c r="B408">
        <v>-0.21030085544042945</v>
      </c>
    </row>
    <row r="409" spans="1:2" x14ac:dyDescent="0.25">
      <c r="A409">
        <v>0.44434024327858807</v>
      </c>
      <c r="B409">
        <v>0.28025793204320076</v>
      </c>
    </row>
    <row r="410" spans="1:2" x14ac:dyDescent="0.25">
      <c r="A410">
        <v>-1.6864402750192751</v>
      </c>
      <c r="B410">
        <v>0.2782869796585527</v>
      </c>
    </row>
    <row r="411" spans="1:2" x14ac:dyDescent="0.25">
      <c r="A411">
        <v>-1.3049783930825847</v>
      </c>
      <c r="B411">
        <v>-0.57611936285196874</v>
      </c>
    </row>
    <row r="412" spans="1:2" x14ac:dyDescent="0.25">
      <c r="A412">
        <v>-1.1386299663430433</v>
      </c>
      <c r="B412">
        <v>-1.5641381963887662</v>
      </c>
    </row>
    <row r="413" spans="1:2" x14ac:dyDescent="0.25">
      <c r="A413">
        <v>0.21064798790697659</v>
      </c>
      <c r="B413">
        <v>1.9726698966428236</v>
      </c>
    </row>
    <row r="414" spans="1:2" x14ac:dyDescent="0.25">
      <c r="A414">
        <v>-1.0088132864435539</v>
      </c>
      <c r="B414">
        <v>-1.8288608595164635</v>
      </c>
    </row>
    <row r="415" spans="1:2" x14ac:dyDescent="0.25">
      <c r="A415">
        <v>-0.32990574826456442</v>
      </c>
      <c r="B415">
        <v>0.23868560394344943</v>
      </c>
    </row>
    <row r="416" spans="1:2" x14ac:dyDescent="0.25">
      <c r="A416">
        <v>-0.47483568280353533</v>
      </c>
      <c r="B416">
        <v>-1.2037080025789806</v>
      </c>
    </row>
    <row r="417" spans="1:2" x14ac:dyDescent="0.25">
      <c r="A417">
        <v>-0.24105217517398897</v>
      </c>
      <c r="B417">
        <v>-0.95110581654420145</v>
      </c>
    </row>
    <row r="418" spans="1:2" x14ac:dyDescent="0.25">
      <c r="A418">
        <v>-0.449466722697697</v>
      </c>
      <c r="B418">
        <v>1.3375207031309482</v>
      </c>
    </row>
    <row r="419" spans="1:2" x14ac:dyDescent="0.25">
      <c r="A419">
        <v>2.0189042110934121</v>
      </c>
      <c r="B419">
        <v>9.3098586687759527E-2</v>
      </c>
    </row>
    <row r="420" spans="1:2" x14ac:dyDescent="0.25">
      <c r="A420">
        <v>0.2675342092689883</v>
      </c>
      <c r="B420">
        <v>1.4638179233283544</v>
      </c>
    </row>
    <row r="421" spans="1:2" x14ac:dyDescent="0.25">
      <c r="A421">
        <v>-0.25223016754314753</v>
      </c>
      <c r="B421">
        <v>0.1603564463958787</v>
      </c>
    </row>
    <row r="422" spans="1:2" x14ac:dyDescent="0.25">
      <c r="A422">
        <v>0.99862479891420142</v>
      </c>
      <c r="B422">
        <v>0.34376528756317065</v>
      </c>
    </row>
    <row r="423" spans="1:2" x14ac:dyDescent="0.25">
      <c r="A423">
        <v>1.3269645884035313</v>
      </c>
      <c r="B423">
        <v>0.94435620907759121</v>
      </c>
    </row>
    <row r="424" spans="1:2" x14ac:dyDescent="0.25">
      <c r="A424">
        <v>2.281760917537301</v>
      </c>
      <c r="B424">
        <v>1.3668490298386038</v>
      </c>
    </row>
    <row r="425" spans="1:2" x14ac:dyDescent="0.25">
      <c r="A425">
        <v>-1.0749855625560059</v>
      </c>
      <c r="B425">
        <v>-1.4280715119628176</v>
      </c>
    </row>
    <row r="426" spans="1:2" x14ac:dyDescent="0.25">
      <c r="A426">
        <v>0.66459376488536248</v>
      </c>
      <c r="B426">
        <v>-0.12022776444111491</v>
      </c>
    </row>
    <row r="427" spans="1:2" x14ac:dyDescent="0.25">
      <c r="A427">
        <v>1.2636174578061214</v>
      </c>
      <c r="B427">
        <v>-1.3122219825178525</v>
      </c>
    </row>
    <row r="428" spans="1:2" x14ac:dyDescent="0.25">
      <c r="A428">
        <v>-0.40728584991406985</v>
      </c>
      <c r="B428">
        <v>-0.19068033303086879</v>
      </c>
    </row>
    <row r="429" spans="1:2" x14ac:dyDescent="0.25">
      <c r="A429">
        <v>0.78405332736116162</v>
      </c>
      <c r="B429">
        <v>1.4031033895894951</v>
      </c>
    </row>
    <row r="430" spans="1:2" x14ac:dyDescent="0.25">
      <c r="A430">
        <v>0.383722555852753</v>
      </c>
      <c r="B430">
        <v>-0.3507859136994021</v>
      </c>
    </row>
    <row r="431" spans="1:2" x14ac:dyDescent="0.25">
      <c r="A431">
        <v>0.59416582742168911</v>
      </c>
      <c r="B431">
        <v>2.086832938135966</v>
      </c>
    </row>
    <row r="432" spans="1:2" x14ac:dyDescent="0.25">
      <c r="A432">
        <v>0.95145504273714154</v>
      </c>
      <c r="B432">
        <v>-5.3775799272995521E-2</v>
      </c>
    </row>
    <row r="433" spans="1:2" x14ac:dyDescent="0.25">
      <c r="A433">
        <v>-0.7132398044562962</v>
      </c>
      <c r="B433">
        <v>-0.42436043375992261</v>
      </c>
    </row>
    <row r="434" spans="1:2" x14ac:dyDescent="0.25">
      <c r="A434">
        <v>-1.4678120032253001</v>
      </c>
      <c r="B434">
        <v>-0.80672851369594389</v>
      </c>
    </row>
    <row r="435" spans="1:2" x14ac:dyDescent="0.25">
      <c r="A435">
        <v>1.4442971698141291</v>
      </c>
      <c r="B435">
        <v>-0.2978791964599965</v>
      </c>
    </row>
    <row r="436" spans="1:2" x14ac:dyDescent="0.25">
      <c r="A436">
        <v>-0.87807230339598419</v>
      </c>
      <c r="B436">
        <v>4.3386837590331538E-2</v>
      </c>
    </row>
    <row r="437" spans="1:2" x14ac:dyDescent="0.25">
      <c r="A437">
        <v>-1.1203204487130249</v>
      </c>
      <c r="B437">
        <v>-1.9509469029698789</v>
      </c>
    </row>
    <row r="438" spans="1:2" x14ac:dyDescent="0.25">
      <c r="A438">
        <v>0.57332173099386219</v>
      </c>
      <c r="B438">
        <v>-1.3934208670527597</v>
      </c>
    </row>
    <row r="439" spans="1:2" x14ac:dyDescent="0.25">
      <c r="A439">
        <v>-0.60571006964122731</v>
      </c>
      <c r="B439">
        <v>-8.2124460231586843E-2</v>
      </c>
    </row>
    <row r="440" spans="1:2" x14ac:dyDescent="0.25">
      <c r="A440">
        <v>0.47892824867174744</v>
      </c>
      <c r="B440">
        <v>1.7657490822920678</v>
      </c>
    </row>
    <row r="441" spans="1:2" x14ac:dyDescent="0.25">
      <c r="A441">
        <v>-0.45928593955205105</v>
      </c>
      <c r="B441">
        <v>-0.71146848582723143</v>
      </c>
    </row>
    <row r="442" spans="1:2" x14ac:dyDescent="0.25">
      <c r="A442">
        <v>-1.2424431095396353</v>
      </c>
      <c r="B442">
        <v>-0.45579259654257737</v>
      </c>
    </row>
    <row r="443" spans="1:2" x14ac:dyDescent="0.25">
      <c r="A443">
        <v>1.1659740067601847</v>
      </c>
      <c r="B443">
        <v>1.6145972136979991</v>
      </c>
    </row>
    <row r="444" spans="1:2" x14ac:dyDescent="0.25">
      <c r="A444">
        <v>-0.20664111040854546</v>
      </c>
      <c r="B444">
        <v>1.1072521613756978</v>
      </c>
    </row>
    <row r="445" spans="1:2" x14ac:dyDescent="0.25">
      <c r="A445">
        <v>-0.76891176900898983</v>
      </c>
      <c r="B445">
        <v>-1.4082031639335297</v>
      </c>
    </row>
    <row r="446" spans="1:2" x14ac:dyDescent="0.25">
      <c r="A446">
        <v>0.50414537682180272</v>
      </c>
      <c r="B446">
        <v>0.75858425798418572</v>
      </c>
    </row>
    <row r="447" spans="1:2" x14ac:dyDescent="0.25">
      <c r="A447">
        <v>-0.12378821786912329</v>
      </c>
      <c r="B447">
        <v>-0.98471211827201388</v>
      </c>
    </row>
    <row r="448" spans="1:2" x14ac:dyDescent="0.25">
      <c r="A448">
        <v>-0.16132156709138237</v>
      </c>
      <c r="B448">
        <v>-0.58438508789539167</v>
      </c>
    </row>
    <row r="449" spans="1:2" x14ac:dyDescent="0.25">
      <c r="A449">
        <v>0.4264072920337903</v>
      </c>
      <c r="B449">
        <v>-2.6377604437722715</v>
      </c>
    </row>
    <row r="450" spans="1:2" x14ac:dyDescent="0.25">
      <c r="A450">
        <v>0.32585147035646161</v>
      </c>
      <c r="B450">
        <v>-0.12579124887790694</v>
      </c>
    </row>
    <row r="451" spans="1:2" x14ac:dyDescent="0.25">
      <c r="A451">
        <v>0.56001602304097198</v>
      </c>
      <c r="B451">
        <v>-8.9953874466411565E-2</v>
      </c>
    </row>
    <row r="452" spans="1:2" x14ac:dyDescent="0.25">
      <c r="A452">
        <v>-0.65507792122577602</v>
      </c>
      <c r="B452">
        <v>5.7734987536693094E-2</v>
      </c>
    </row>
    <row r="453" spans="1:2" x14ac:dyDescent="0.25">
      <c r="A453">
        <v>0.46665928077813201</v>
      </c>
      <c r="B453">
        <v>0.7336637985738903</v>
      </c>
    </row>
    <row r="454" spans="1:2" x14ac:dyDescent="0.25">
      <c r="A454">
        <v>0.68320849342026468</v>
      </c>
      <c r="B454">
        <v>-6.4414099259785529E-2</v>
      </c>
    </row>
    <row r="455" spans="1:2" x14ac:dyDescent="0.25">
      <c r="A455">
        <v>0.87413905201670505</v>
      </c>
      <c r="B455">
        <v>1.0112572851775423</v>
      </c>
    </row>
    <row r="456" spans="1:2" x14ac:dyDescent="0.25">
      <c r="A456">
        <v>-0.2579549022276359</v>
      </c>
      <c r="B456">
        <v>-0.56828310067150312</v>
      </c>
    </row>
    <row r="457" spans="1:2" x14ac:dyDescent="0.25">
      <c r="A457">
        <v>2.3378832173347561</v>
      </c>
      <c r="B457">
        <v>0.15082252348921307</v>
      </c>
    </row>
    <row r="458" spans="1:2" x14ac:dyDescent="0.25">
      <c r="A458">
        <v>0.25738133985569522</v>
      </c>
      <c r="B458">
        <v>0.93460490770989335</v>
      </c>
    </row>
    <row r="459" spans="1:2" x14ac:dyDescent="0.25">
      <c r="A459">
        <v>1.8257462062712231</v>
      </c>
      <c r="B459">
        <v>-0.66963076782550157</v>
      </c>
    </row>
    <row r="460" spans="1:2" x14ac:dyDescent="0.25">
      <c r="A460">
        <v>3.2096088815311223E-2</v>
      </c>
      <c r="B460">
        <v>0.14280090908358681</v>
      </c>
    </row>
    <row r="461" spans="1:2" x14ac:dyDescent="0.25">
      <c r="A461">
        <v>-1.2077020560951626</v>
      </c>
      <c r="B461">
        <v>-0.34176105113178684</v>
      </c>
    </row>
    <row r="462" spans="1:2" x14ac:dyDescent="0.25">
      <c r="A462">
        <v>-0.78905277780743166</v>
      </c>
      <c r="B462">
        <v>-1.0239518008260694E-2</v>
      </c>
    </row>
    <row r="463" spans="1:2" x14ac:dyDescent="0.25">
      <c r="A463">
        <v>-1.4031207061810085</v>
      </c>
      <c r="B463">
        <v>-1.0021781944847521</v>
      </c>
    </row>
    <row r="464" spans="1:2" x14ac:dyDescent="0.25">
      <c r="A464">
        <v>0.62265823835287315</v>
      </c>
      <c r="B464">
        <v>0.97895693518332827</v>
      </c>
    </row>
    <row r="465" spans="1:2" x14ac:dyDescent="0.25">
      <c r="A465">
        <v>0.89199556201979391</v>
      </c>
      <c r="B465">
        <v>0.46445874165339179</v>
      </c>
    </row>
    <row r="466" spans="1:2" x14ac:dyDescent="0.25">
      <c r="A466">
        <v>-1.3722574494536695</v>
      </c>
      <c r="B466">
        <v>0.48824674935600665</v>
      </c>
    </row>
    <row r="467" spans="1:2" x14ac:dyDescent="0.25">
      <c r="A467">
        <v>3.9969477053741417E-2</v>
      </c>
      <c r="B467">
        <v>-0.41237873085626231</v>
      </c>
    </row>
    <row r="468" spans="1:2" x14ac:dyDescent="0.25">
      <c r="A468">
        <v>-0.19824023930907031</v>
      </c>
      <c r="B468">
        <v>-1.0568937607252282</v>
      </c>
    </row>
    <row r="469" spans="1:2" x14ac:dyDescent="0.25">
      <c r="A469">
        <v>1.3943556190060333</v>
      </c>
      <c r="B469">
        <v>0.26948594439117313</v>
      </c>
    </row>
    <row r="470" spans="1:2" x14ac:dyDescent="0.25">
      <c r="A470">
        <v>-5.9860901569509566E-2</v>
      </c>
      <c r="B470">
        <v>0.30195759974443975</v>
      </c>
    </row>
    <row r="471" spans="1:2" x14ac:dyDescent="0.25">
      <c r="A471">
        <v>-4.7719448474178472E-2</v>
      </c>
      <c r="B471">
        <v>2.5295254675429355</v>
      </c>
    </row>
    <row r="472" spans="1:2" x14ac:dyDescent="0.25">
      <c r="A472">
        <v>0.30666363468395286</v>
      </c>
      <c r="B472">
        <v>-1.1209034203597359</v>
      </c>
    </row>
    <row r="473" spans="1:2" x14ac:dyDescent="0.25">
      <c r="A473">
        <v>-0.88893811674905654</v>
      </c>
      <c r="B473">
        <v>-1.1485429757735319</v>
      </c>
    </row>
    <row r="474" spans="1:2" x14ac:dyDescent="0.25">
      <c r="A474">
        <v>-0.27753610465908862</v>
      </c>
      <c r="B474">
        <v>0.78538909781649291</v>
      </c>
    </row>
    <row r="475" spans="1:2" x14ac:dyDescent="0.25">
      <c r="A475">
        <v>-0.44449799958689373</v>
      </c>
      <c r="B475">
        <v>-0.5042171040889224</v>
      </c>
    </row>
    <row r="476" spans="1:2" x14ac:dyDescent="0.25">
      <c r="A476">
        <v>-1.0477320732271129</v>
      </c>
      <c r="B476">
        <v>-0.29268345407627183</v>
      </c>
    </row>
    <row r="477" spans="1:2" x14ac:dyDescent="0.25">
      <c r="A477">
        <v>0.34785022789625791</v>
      </c>
      <c r="B477">
        <v>-0.987215938015226</v>
      </c>
    </row>
    <row r="478" spans="1:2" x14ac:dyDescent="0.25">
      <c r="A478">
        <v>-1.0128056993466119</v>
      </c>
      <c r="B478">
        <v>-7.3182972440683253E-2</v>
      </c>
    </row>
    <row r="479" spans="1:2" x14ac:dyDescent="0.25">
      <c r="A479">
        <v>-0.93018849294258399</v>
      </c>
      <c r="B479">
        <v>-0.92020673276096521</v>
      </c>
    </row>
    <row r="480" spans="1:2" x14ac:dyDescent="0.25">
      <c r="A480">
        <v>-0.69693612323486243</v>
      </c>
      <c r="B480">
        <v>0.3721859891394706</v>
      </c>
    </row>
    <row r="481" spans="1:2" x14ac:dyDescent="0.25">
      <c r="A481">
        <v>0.260131453987344</v>
      </c>
      <c r="B481">
        <v>0.5859768746263212</v>
      </c>
    </row>
    <row r="482" spans="1:2" x14ac:dyDescent="0.25">
      <c r="A482">
        <v>-0.4696228685647047</v>
      </c>
      <c r="B482">
        <v>-2.0056095892080051E-3</v>
      </c>
    </row>
    <row r="483" spans="1:2" x14ac:dyDescent="0.25">
      <c r="A483">
        <v>-0.372764276619026</v>
      </c>
      <c r="B483">
        <v>-0.27480474770378677</v>
      </c>
    </row>
    <row r="484" spans="1:2" x14ac:dyDescent="0.25">
      <c r="A484">
        <v>-0.11823187840214376</v>
      </c>
      <c r="B484">
        <v>-0.62730382698988052</v>
      </c>
    </row>
    <row r="485" spans="1:2" x14ac:dyDescent="0.25">
      <c r="A485">
        <v>0.97075420257682188</v>
      </c>
      <c r="B485">
        <v>1.4077331080087545</v>
      </c>
    </row>
    <row r="486" spans="1:2" x14ac:dyDescent="0.25">
      <c r="A486">
        <v>-0.54161996711856908</v>
      </c>
      <c r="B486">
        <v>6.4705576663170547E-2</v>
      </c>
    </row>
    <row r="487" spans="1:2" x14ac:dyDescent="0.25">
      <c r="A487">
        <v>0.5580959767040109</v>
      </c>
      <c r="B487">
        <v>1.0926468215860903</v>
      </c>
    </row>
    <row r="488" spans="1:2" x14ac:dyDescent="0.25">
      <c r="A488">
        <v>0.6736737216280807</v>
      </c>
      <c r="B488">
        <v>-0.30623169415495244</v>
      </c>
    </row>
    <row r="489" spans="1:2" x14ac:dyDescent="0.25">
      <c r="A489">
        <v>0.94138030279599794</v>
      </c>
      <c r="B489">
        <v>1.5558178180440212</v>
      </c>
    </row>
    <row r="490" spans="1:2" x14ac:dyDescent="0.25">
      <c r="A490">
        <v>1.153132710859756</v>
      </c>
      <c r="B490">
        <v>0.54174113426964576</v>
      </c>
    </row>
    <row r="491" spans="1:2" x14ac:dyDescent="0.25">
      <c r="A491">
        <v>-0.1018581444961561</v>
      </c>
      <c r="B491">
        <v>0.21514104654998178</v>
      </c>
    </row>
    <row r="492" spans="1:2" x14ac:dyDescent="0.25">
      <c r="A492">
        <v>0.36088605219418951</v>
      </c>
      <c r="B492">
        <v>0.10351348474261952</v>
      </c>
    </row>
    <row r="493" spans="1:2" x14ac:dyDescent="0.25">
      <c r="A493">
        <v>-0.94272266728919263</v>
      </c>
      <c r="B493">
        <v>-1.9929233103038597</v>
      </c>
    </row>
    <row r="494" spans="1:2" x14ac:dyDescent="0.25">
      <c r="A494">
        <v>-1.1516058293349647</v>
      </c>
      <c r="B494">
        <v>-0.46497724488931114</v>
      </c>
    </row>
    <row r="495" spans="1:2" x14ac:dyDescent="0.25">
      <c r="A495">
        <v>-1.1676418978129983</v>
      </c>
      <c r="B495">
        <v>-0.78657561495381245</v>
      </c>
    </row>
    <row r="496" spans="1:2" x14ac:dyDescent="0.25">
      <c r="A496">
        <v>-2.0006833575188874</v>
      </c>
      <c r="B496">
        <v>0.54757067057162667</v>
      </c>
    </row>
    <row r="497" spans="1:2" x14ac:dyDescent="0.25">
      <c r="A497">
        <v>-0.76100365712753471</v>
      </c>
      <c r="B497">
        <v>-0.80578224427368361</v>
      </c>
    </row>
    <row r="498" spans="1:2" x14ac:dyDescent="0.25">
      <c r="A498">
        <v>1.3728409399340078</v>
      </c>
      <c r="B498">
        <v>1.029143810969219</v>
      </c>
    </row>
    <row r="499" spans="1:2" x14ac:dyDescent="0.25">
      <c r="A499">
        <v>0.46926451523573931</v>
      </c>
      <c r="B499">
        <v>2.1149538107698991</v>
      </c>
    </row>
    <row r="500" spans="1:2" x14ac:dyDescent="0.25">
      <c r="A500">
        <v>-3.1920658225353375</v>
      </c>
      <c r="B500">
        <v>-0.10949380255468574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O25"/>
  <sheetViews>
    <sheetView workbookViewId="0">
      <pane xSplit="7" topLeftCell="H1" activePane="topRight" state="frozen"/>
      <selection pane="topRight" activeCell="H1" sqref="H1"/>
    </sheetView>
  </sheetViews>
  <sheetFormatPr defaultRowHeight="15" x14ac:dyDescent="0.25"/>
  <cols>
    <col min="1" max="1" width="4.5703125" style="21" customWidth="1"/>
    <col min="2" max="2" width="9.140625" style="21" customWidth="1"/>
    <col min="3" max="6" width="9.140625" style="21"/>
    <col min="7" max="7" width="4" style="2" customWidth="1"/>
    <col min="8" max="16384" width="9.140625" style="22"/>
  </cols>
  <sheetData>
    <row r="1" spans="2:15" ht="15" customHeight="1" x14ac:dyDescent="0.25">
      <c r="B1" s="56" t="s">
        <v>47</v>
      </c>
      <c r="C1" s="56"/>
      <c r="D1" s="58" t="s">
        <v>42</v>
      </c>
      <c r="E1" s="58"/>
      <c r="F1" s="58"/>
    </row>
    <row r="2" spans="2:15" ht="15" customHeight="1" x14ac:dyDescent="0.25">
      <c r="B2" s="57"/>
      <c r="C2" s="57"/>
      <c r="D2" s="59"/>
      <c r="E2" s="59"/>
      <c r="F2" s="59"/>
      <c r="K2" s="25" t="s">
        <v>65</v>
      </c>
      <c r="O2" s="25"/>
    </row>
    <row r="4" spans="2:15" ht="15" customHeight="1" x14ac:dyDescent="0.25">
      <c r="B4" s="61" t="s">
        <v>54</v>
      </c>
      <c r="C4" s="61"/>
      <c r="D4" s="61"/>
      <c r="E4" s="61"/>
      <c r="F4" s="61"/>
      <c r="J4" s="25" t="s">
        <v>56</v>
      </c>
      <c r="K4" s="22">
        <f>ROUND(_xll.UniformValue(20,40),0)</f>
        <v>29</v>
      </c>
      <c r="N4" s="24"/>
      <c r="O4" s="24"/>
    </row>
    <row r="5" spans="2:15" x14ac:dyDescent="0.25">
      <c r="B5" s="61"/>
      <c r="C5" s="61"/>
      <c r="D5" s="61"/>
      <c r="E5" s="61"/>
      <c r="F5" s="61"/>
      <c r="J5" s="25" t="s">
        <v>62</v>
      </c>
      <c r="K5" s="26">
        <f>_xll.NormalValue(160,25)</f>
        <v>154.34999629189085</v>
      </c>
      <c r="N5" s="24"/>
      <c r="O5" s="24"/>
    </row>
    <row r="6" spans="2:15" x14ac:dyDescent="0.25">
      <c r="B6" s="61"/>
      <c r="C6" s="61"/>
      <c r="D6" s="61"/>
      <c r="E6" s="61"/>
      <c r="F6" s="61"/>
      <c r="J6" s="25" t="s">
        <v>61</v>
      </c>
      <c r="K6" s="26">
        <f>_xll.NormalValue(50,10)</f>
        <v>52.249570331151197</v>
      </c>
      <c r="N6" s="24"/>
      <c r="O6" s="24"/>
    </row>
    <row r="7" spans="2:15" x14ac:dyDescent="0.25">
      <c r="B7" s="23"/>
      <c r="C7" s="23"/>
      <c r="D7" s="23"/>
      <c r="E7" s="23"/>
      <c r="F7" s="23"/>
    </row>
    <row r="8" spans="2:15" ht="15" customHeight="1" x14ac:dyDescent="0.25">
      <c r="B8" s="61" t="s">
        <v>55</v>
      </c>
      <c r="C8" s="61"/>
      <c r="D8" s="61"/>
      <c r="E8" s="61"/>
      <c r="F8" s="61"/>
      <c r="K8" s="25" t="s">
        <v>66</v>
      </c>
    </row>
    <row r="9" spans="2:15" ht="15" customHeight="1" x14ac:dyDescent="0.25">
      <c r="B9" s="61"/>
      <c r="C9" s="61"/>
      <c r="D9" s="61"/>
      <c r="E9" s="61"/>
      <c r="F9" s="61"/>
    </row>
    <row r="10" spans="2:15" x14ac:dyDescent="0.25">
      <c r="B10" s="61"/>
      <c r="C10" s="61"/>
      <c r="D10" s="61"/>
      <c r="E10" s="61"/>
      <c r="F10" s="61"/>
      <c r="J10" s="25" t="s">
        <v>60</v>
      </c>
      <c r="K10" s="24">
        <f>K6/K5</f>
        <v>0.33851358332618409</v>
      </c>
    </row>
    <row r="11" spans="2:15" x14ac:dyDescent="0.25">
      <c r="B11" s="61"/>
      <c r="C11" s="61"/>
      <c r="D11" s="61"/>
      <c r="E11" s="61"/>
      <c r="F11" s="61"/>
      <c r="J11" s="25"/>
      <c r="K11" s="24"/>
    </row>
    <row r="12" spans="2:15" x14ac:dyDescent="0.25">
      <c r="B12" s="61"/>
      <c r="C12" s="61"/>
      <c r="D12" s="61"/>
      <c r="E12" s="61"/>
      <c r="F12" s="61"/>
      <c r="K12" s="25" t="s">
        <v>67</v>
      </c>
    </row>
    <row r="13" spans="2:15" ht="15" customHeight="1" x14ac:dyDescent="0.25">
      <c r="B13" s="61"/>
      <c r="C13" s="61"/>
      <c r="D13" s="61"/>
      <c r="E13" s="61"/>
      <c r="F13" s="61"/>
    </row>
    <row r="14" spans="2:15" ht="15" customHeight="1" x14ac:dyDescent="0.25">
      <c r="B14" s="61" t="s">
        <v>64</v>
      </c>
      <c r="C14" s="61"/>
      <c r="D14" s="61"/>
      <c r="E14" s="61"/>
      <c r="F14" s="61"/>
      <c r="J14" s="25" t="s">
        <v>57</v>
      </c>
      <c r="K14" s="24">
        <f>_xll.SimulationMean(K10)</f>
        <v>0.32086112821100177</v>
      </c>
    </row>
    <row r="15" spans="2:15" x14ac:dyDescent="0.25">
      <c r="B15" s="61"/>
      <c r="C15" s="61"/>
      <c r="D15" s="61"/>
      <c r="E15" s="61"/>
      <c r="F15" s="61"/>
      <c r="J15" s="25" t="s">
        <v>58</v>
      </c>
      <c r="K15" s="24">
        <f>_xll.SimulationMedian(K10)</f>
        <v>0.31030577537670001</v>
      </c>
    </row>
    <row r="16" spans="2:15" ht="15" customHeight="1" x14ac:dyDescent="0.25">
      <c r="B16" s="23"/>
      <c r="C16" s="23"/>
      <c r="D16" s="23"/>
      <c r="E16" s="23"/>
      <c r="F16" s="23"/>
      <c r="J16" s="25"/>
      <c r="K16" s="24"/>
    </row>
    <row r="17" spans="2:11" ht="15" customHeight="1" x14ac:dyDescent="0.25">
      <c r="B17" s="61" t="s">
        <v>68</v>
      </c>
      <c r="C17" s="61"/>
      <c r="D17" s="61"/>
      <c r="E17" s="61"/>
      <c r="F17" s="61"/>
      <c r="J17" s="25" t="s">
        <v>59</v>
      </c>
      <c r="K17" s="24">
        <f>_xll.SimulationPercentile(K10,10%)</f>
        <v>0.22067002277594605</v>
      </c>
    </row>
    <row r="18" spans="2:11" ht="15" customHeight="1" x14ac:dyDescent="0.25">
      <c r="B18" s="61"/>
      <c r="C18" s="61"/>
      <c r="D18" s="61"/>
      <c r="E18" s="61"/>
      <c r="F18" s="61"/>
      <c r="J18" s="25" t="s">
        <v>63</v>
      </c>
      <c r="K18" s="24">
        <f>_xll.SimulationPercentile(K10,90%)</f>
        <v>0.42929829254289287</v>
      </c>
    </row>
    <row r="19" spans="2:11" x14ac:dyDescent="0.25">
      <c r="B19" s="61"/>
      <c r="C19" s="61"/>
      <c r="D19" s="61"/>
      <c r="E19" s="61"/>
      <c r="F19" s="61"/>
    </row>
    <row r="20" spans="2:11" x14ac:dyDescent="0.25">
      <c r="B20" s="61"/>
      <c r="C20" s="61"/>
      <c r="D20" s="61"/>
      <c r="E20" s="61"/>
      <c r="F20" s="61"/>
    </row>
    <row r="25" spans="2:11" x14ac:dyDescent="0.25">
      <c r="D25" s="30"/>
    </row>
  </sheetData>
  <mergeCells count="6">
    <mergeCell ref="B17:F20"/>
    <mergeCell ref="B4:F6"/>
    <mergeCell ref="B8:F13"/>
    <mergeCell ref="B14:F15"/>
    <mergeCell ref="B1:C2"/>
    <mergeCell ref="D1:F2"/>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Welcome</vt:lpstr>
      <vt:lpstr>Page 2</vt:lpstr>
      <vt:lpstr>Page 3</vt:lpstr>
      <vt:lpstr>Page 4</vt:lpstr>
      <vt:lpstr>Page 5</vt:lpstr>
      <vt:lpstr>Page 6</vt:lpstr>
      <vt:lpstr>Page 7 </vt:lpstr>
      <vt:lpstr>Page 8</vt:lpstr>
      <vt:lpstr>Page 9</vt:lpstr>
      <vt:lpstr>Page  10</vt:lpstr>
      <vt:lpstr>Page  11</vt:lpstr>
      <vt:lpstr>Page  12</vt:lpstr>
      <vt:lpstr>Page  13</vt:lpstr>
      <vt:lpstr>Page  14</vt:lpstr>
      <vt:lpstr>Page  15</vt:lpstr>
      <vt:lpstr>Page  16</vt:lpstr>
      <vt:lpstr>Page  17</vt:lpstr>
      <vt:lpstr>Page  18</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duncan</dc:creator>
  <cp:lastModifiedBy>duncan</cp:lastModifiedBy>
  <dcterms:created xsi:type="dcterms:W3CDTF">2014-07-30T23:13:04Z</dcterms:created>
  <dcterms:modified xsi:type="dcterms:W3CDTF">2014-08-01T00:07:31Z</dcterms:modified>
</cp:coreProperties>
</file>